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тчет по исп. ТС 10 мес. ВОДА" sheetId="1" r:id="rId1"/>
    <sheet name="Отчет по исп. ТС 10 мес. КАН" sheetId="3" r:id="rId2"/>
  </sheets>
  <calcPr calcId="124519"/>
</workbook>
</file>

<file path=xl/calcChain.xml><?xml version="1.0" encoding="utf-8"?>
<calcChain xmlns="http://schemas.openxmlformats.org/spreadsheetml/2006/main">
  <c r="E80" i="3"/>
  <c r="E81"/>
  <c r="E63"/>
  <c r="E103" i="1"/>
  <c r="E88"/>
  <c r="E87" s="1"/>
  <c r="E85" s="1"/>
  <c r="E68"/>
  <c r="E30" i="3"/>
  <c r="E34" i="1"/>
  <c r="E97" i="3"/>
  <c r="E109" i="1" l="1"/>
  <c r="E15" l="1"/>
  <c r="F98" i="3" l="1"/>
  <c r="F92"/>
  <c r="F91"/>
  <c r="F90"/>
  <c r="F89"/>
  <c r="F88"/>
  <c r="F87"/>
  <c r="F86"/>
  <c r="F85"/>
  <c r="F83"/>
  <c r="F82"/>
  <c r="F79"/>
  <c r="F75"/>
  <c r="F74"/>
  <c r="F73"/>
  <c r="F72"/>
  <c r="F71"/>
  <c r="F70"/>
  <c r="F69"/>
  <c r="F68"/>
  <c r="F67"/>
  <c r="F66"/>
  <c r="F65"/>
  <c r="F64"/>
  <c r="F62"/>
  <c r="F61"/>
  <c r="F60"/>
  <c r="F59"/>
  <c r="F58"/>
  <c r="F56"/>
  <c r="F55"/>
  <c r="F54"/>
  <c r="F53"/>
  <c r="F51"/>
  <c r="F50"/>
  <c r="F49"/>
  <c r="F48"/>
  <c r="F47"/>
  <c r="F43"/>
  <c r="F42"/>
  <c r="F41"/>
  <c r="F40"/>
  <c r="F39"/>
  <c r="F38"/>
  <c r="F37"/>
  <c r="F36"/>
  <c r="F35"/>
  <c r="F34"/>
  <c r="F33"/>
  <c r="F32"/>
  <c r="F31"/>
  <c r="F29"/>
  <c r="F28"/>
  <c r="F27"/>
  <c r="F26"/>
  <c r="F24"/>
  <c r="F23"/>
  <c r="F22"/>
  <c r="F21"/>
  <c r="F19"/>
  <c r="F18"/>
  <c r="F17"/>
  <c r="F16"/>
  <c r="F15"/>
  <c r="F14"/>
  <c r="F12"/>
  <c r="F11"/>
  <c r="F10"/>
  <c r="F9"/>
  <c r="G94"/>
  <c r="G73"/>
  <c r="G22"/>
  <c r="E78" l="1"/>
  <c r="E57"/>
  <c r="E52"/>
  <c r="D81"/>
  <c r="E25"/>
  <c r="F25" l="1"/>
  <c r="D80"/>
  <c r="F80" s="1"/>
  <c r="F81"/>
  <c r="H78"/>
  <c r="D25"/>
  <c r="E13"/>
  <c r="D57" l="1"/>
  <c r="F57" s="1"/>
  <c r="E100"/>
  <c r="D63" l="1"/>
  <c r="F63" s="1"/>
  <c r="D30"/>
  <c r="D20" s="1"/>
  <c r="D78"/>
  <c r="F78" s="1"/>
  <c r="D13"/>
  <c r="F13" s="1"/>
  <c r="D8"/>
  <c r="F30" l="1"/>
  <c r="E20"/>
  <c r="F20" s="1"/>
  <c r="E8"/>
  <c r="F8" s="1"/>
  <c r="D52"/>
  <c r="D7"/>
  <c r="D46" l="1"/>
  <c r="D45" s="1"/>
  <c r="D95" s="1"/>
  <c r="D97" s="1"/>
  <c r="F52"/>
  <c r="E46"/>
  <c r="E45" s="1"/>
  <c r="E7"/>
  <c r="F7" s="1"/>
  <c r="E95" l="1"/>
  <c r="E96" s="1"/>
  <c r="D99"/>
  <c r="F99" s="1"/>
  <c r="F97"/>
  <c r="D100"/>
  <c r="F100" s="1"/>
  <c r="F46"/>
  <c r="F45" l="1"/>
  <c r="D88" i="1"/>
  <c r="D87" s="1"/>
  <c r="E56"/>
  <c r="D56"/>
  <c r="E61"/>
  <c r="D61"/>
  <c r="F9"/>
  <c r="F10"/>
  <c r="F11"/>
  <c r="F12"/>
  <c r="F13"/>
  <c r="F14"/>
  <c r="F16"/>
  <c r="F17"/>
  <c r="F18"/>
  <c r="F19"/>
  <c r="F20"/>
  <c r="F21"/>
  <c r="F23"/>
  <c r="F24"/>
  <c r="F25"/>
  <c r="F26"/>
  <c r="F27"/>
  <c r="F29"/>
  <c r="F30"/>
  <c r="F31"/>
  <c r="F32"/>
  <c r="F33"/>
  <c r="F35"/>
  <c r="F36"/>
  <c r="F37"/>
  <c r="F38"/>
  <c r="F39"/>
  <c r="F40"/>
  <c r="F41"/>
  <c r="F42"/>
  <c r="F43"/>
  <c r="F44"/>
  <c r="F45"/>
  <c r="F46"/>
  <c r="F47"/>
  <c r="F57"/>
  <c r="F58"/>
  <c r="F59"/>
  <c r="F60"/>
  <c r="F62"/>
  <c r="F63"/>
  <c r="F64"/>
  <c r="F65"/>
  <c r="F66"/>
  <c r="F67"/>
  <c r="F69"/>
  <c r="F70"/>
  <c r="F71"/>
  <c r="F72"/>
  <c r="F73"/>
  <c r="F76"/>
  <c r="F77"/>
  <c r="F78"/>
  <c r="F80"/>
  <c r="F81"/>
  <c r="F82"/>
  <c r="F107"/>
  <c r="F108"/>
  <c r="F95" i="3" l="1"/>
  <c r="D68" i="1"/>
  <c r="E8"/>
  <c r="D8"/>
  <c r="F8" l="1"/>
  <c r="F68"/>
  <c r="D34"/>
  <c r="F34" l="1"/>
  <c r="E28"/>
  <c r="E22" s="1"/>
  <c r="D28"/>
  <c r="D22" s="1"/>
  <c r="D15"/>
  <c r="F15" l="1"/>
  <c r="F98"/>
  <c r="F22"/>
  <c r="F28"/>
  <c r="F51"/>
  <c r="F54"/>
  <c r="F86"/>
  <c r="F99"/>
  <c r="F95" l="1"/>
  <c r="E7"/>
  <c r="F93"/>
  <c r="F53"/>
  <c r="F89"/>
  <c r="F92"/>
  <c r="F55"/>
  <c r="F97"/>
  <c r="F94"/>
  <c r="F96"/>
  <c r="D85" l="1"/>
  <c r="D50"/>
  <c r="F105"/>
  <c r="F61"/>
  <c r="D7"/>
  <c r="F7" s="1"/>
  <c r="F52"/>
  <c r="F90"/>
  <c r="D49" l="1"/>
  <c r="D102" s="1"/>
  <c r="E106"/>
  <c r="F56"/>
  <c r="F88" l="1"/>
  <c r="D104"/>
  <c r="D109" s="1"/>
  <c r="E50"/>
  <c r="F50" s="1"/>
  <c r="F85" l="1"/>
  <c r="F87"/>
  <c r="D106"/>
  <c r="F106" s="1"/>
  <c r="F104"/>
  <c r="E49" l="1"/>
  <c r="E102" s="1"/>
  <c r="F49" l="1"/>
  <c r="F102" l="1"/>
  <c r="F109"/>
</calcChain>
</file>

<file path=xl/sharedStrings.xml><?xml version="1.0" encoding="utf-8"?>
<sst xmlns="http://schemas.openxmlformats.org/spreadsheetml/2006/main" count="754" uniqueCount="365">
  <si>
    <t>№ п/п</t>
  </si>
  <si>
    <t>Наименование  показателей</t>
  </si>
  <si>
    <t>I.</t>
  </si>
  <si>
    <t>Затраты на производство товаров и предоставления услуг, всего</t>
  </si>
  <si>
    <t xml:space="preserve">1. </t>
  </si>
  <si>
    <t>Материальные затраты, в т.ч.</t>
  </si>
  <si>
    <t>1.1.</t>
  </si>
  <si>
    <t>1.2.</t>
  </si>
  <si>
    <t>1.3.</t>
  </si>
  <si>
    <t>ГСМ</t>
  </si>
  <si>
    <t>1.4.</t>
  </si>
  <si>
    <t>топливо</t>
  </si>
  <si>
    <t>1.5.</t>
  </si>
  <si>
    <t xml:space="preserve">электроэнергия покупная </t>
  </si>
  <si>
    <t>1.6.</t>
  </si>
  <si>
    <t>покупная вода</t>
  </si>
  <si>
    <t>2.</t>
  </si>
  <si>
    <t>Затраты на оплату труда, в т.ч.</t>
  </si>
  <si>
    <t>2.1.</t>
  </si>
  <si>
    <t>заработная плата</t>
  </si>
  <si>
    <t>2.2.</t>
  </si>
  <si>
    <t>2.3.</t>
  </si>
  <si>
    <t>обязательные профессиональные пенсионные взносы</t>
  </si>
  <si>
    <t>2.4.</t>
  </si>
  <si>
    <t>обязательное социальное медицинское страхование</t>
  </si>
  <si>
    <t>3.</t>
  </si>
  <si>
    <t>Амортизация</t>
  </si>
  <si>
    <t>4.</t>
  </si>
  <si>
    <t>Ремонт</t>
  </si>
  <si>
    <t xml:space="preserve">5. </t>
  </si>
  <si>
    <t>Прочие затраты, в т.ч.</t>
  </si>
  <si>
    <t>5.1.</t>
  </si>
  <si>
    <t>услуги связи</t>
  </si>
  <si>
    <t>5.2.</t>
  </si>
  <si>
    <t>плата за воду</t>
  </si>
  <si>
    <t>5.3.</t>
  </si>
  <si>
    <t>командировочные расходы</t>
  </si>
  <si>
    <t>5.4.</t>
  </si>
  <si>
    <t>5.5.</t>
  </si>
  <si>
    <t>5.6.</t>
  </si>
  <si>
    <t>обязат.виды страхования, в т.ч.</t>
  </si>
  <si>
    <t>5.6.1</t>
  </si>
  <si>
    <t>обязательное страхование ГПО работодателя</t>
  </si>
  <si>
    <t>5.6.2</t>
  </si>
  <si>
    <t>обязательное страхование ГПО автовладельцев (автотранспорт)</t>
  </si>
  <si>
    <t>5.6.3</t>
  </si>
  <si>
    <t>обязательное экологическое страхование</t>
  </si>
  <si>
    <t>5.6.5</t>
  </si>
  <si>
    <t>обязательное страхование ГПО владельцев объектов, деятельность которых связана с опасностью</t>
  </si>
  <si>
    <t>5.7.</t>
  </si>
  <si>
    <t>охрана окружающей среды</t>
  </si>
  <si>
    <t>5.8.</t>
  </si>
  <si>
    <t>другие затраты, в т.ч.</t>
  </si>
  <si>
    <t>5.8.1</t>
  </si>
  <si>
    <t>теплоэнергия</t>
  </si>
  <si>
    <t>5.8.2</t>
  </si>
  <si>
    <t>разрешение на производство земельных работ</t>
  </si>
  <si>
    <t>5.8.3</t>
  </si>
  <si>
    <t>проездные билеты</t>
  </si>
  <si>
    <t>5.8.4</t>
  </si>
  <si>
    <t>госэнергоэкспертиза, энергоаудит</t>
  </si>
  <si>
    <t>5.8.5</t>
  </si>
  <si>
    <t>поверка водомеров и приборов</t>
  </si>
  <si>
    <t>5.8.6</t>
  </si>
  <si>
    <t>диагностика, ТО, техосмотр, регистрация автотранспорта и спецтехники</t>
  </si>
  <si>
    <t>5.8.7</t>
  </si>
  <si>
    <t>материалы для лаборатории</t>
  </si>
  <si>
    <t>5.8.8</t>
  </si>
  <si>
    <t>хозрасходы</t>
  </si>
  <si>
    <t>5.8.9</t>
  </si>
  <si>
    <t>обслуживание  теплосчетчиков и электросчетчиков</t>
  </si>
  <si>
    <t>5.8.10</t>
  </si>
  <si>
    <t>затраты на получение разрешительных документов</t>
  </si>
  <si>
    <t>5.8.11</t>
  </si>
  <si>
    <t>техосблуживание насосных станций</t>
  </si>
  <si>
    <t>5.8.12</t>
  </si>
  <si>
    <t>услуги на изыскательские работы (выкопировка, корректура топосъемки, выбор трассы)</t>
  </si>
  <si>
    <t>5.8.13</t>
  </si>
  <si>
    <t>техобслуживание системы видеонаблюдения</t>
  </si>
  <si>
    <t>II.</t>
  </si>
  <si>
    <t>Расходы периода, всего</t>
  </si>
  <si>
    <t>6.</t>
  </si>
  <si>
    <t>Общие и адм.расходы в т.ч.</t>
  </si>
  <si>
    <t>6.1.</t>
  </si>
  <si>
    <t xml:space="preserve">заработная плата </t>
  </si>
  <si>
    <t>6.2.</t>
  </si>
  <si>
    <t>6.3.</t>
  </si>
  <si>
    <t>6.4.</t>
  </si>
  <si>
    <t>амортизация</t>
  </si>
  <si>
    <t>6.5.</t>
  </si>
  <si>
    <t>расходы на содержание и обслуживание технич. средств управления, узлов связи, вычислит.техники и др.</t>
  </si>
  <si>
    <t>6.6.</t>
  </si>
  <si>
    <t>коммунальные услуги</t>
  </si>
  <si>
    <t>6.6.1</t>
  </si>
  <si>
    <t>6.6.2</t>
  </si>
  <si>
    <t>электроэнергия</t>
  </si>
  <si>
    <t>6.7.</t>
  </si>
  <si>
    <t>6.8.</t>
  </si>
  <si>
    <t>периодическая печать</t>
  </si>
  <si>
    <t>6.9.</t>
  </si>
  <si>
    <t>налоги, в т.ч.</t>
  </si>
  <si>
    <t>6.9.1</t>
  </si>
  <si>
    <t>имущественный налог</t>
  </si>
  <si>
    <t>6.9.2</t>
  </si>
  <si>
    <t>земельный налог</t>
  </si>
  <si>
    <t>6.9.3</t>
  </si>
  <si>
    <t>налог на транспорт</t>
  </si>
  <si>
    <t>6.9.4</t>
  </si>
  <si>
    <t>пользование земельными участками</t>
  </si>
  <si>
    <t>6.9.5</t>
  </si>
  <si>
    <t>радиочастотный спектр</t>
  </si>
  <si>
    <t>6.9.6</t>
  </si>
  <si>
    <t>сбор за проезд тяжеловесного а/транспорта</t>
  </si>
  <si>
    <t>6.11.</t>
  </si>
  <si>
    <t>другие расходы, в т.ч.</t>
  </si>
  <si>
    <t>6.11.1</t>
  </si>
  <si>
    <t>содерж. служебного тр-та (ГСМ)</t>
  </si>
  <si>
    <t>6.11.2</t>
  </si>
  <si>
    <t>6.11.3</t>
  </si>
  <si>
    <t xml:space="preserve">почтовые расходы </t>
  </si>
  <si>
    <t>6.11.4</t>
  </si>
  <si>
    <t>оформление зем.участков, техпаспортов, регистрация имущества</t>
  </si>
  <si>
    <t>6.11.5</t>
  </si>
  <si>
    <t>6.11.6</t>
  </si>
  <si>
    <t>канцтовары, бланки</t>
  </si>
  <si>
    <t>6.11.7</t>
  </si>
  <si>
    <t>юр.услуги, нотариальные услуги</t>
  </si>
  <si>
    <t>6.11.8</t>
  </si>
  <si>
    <t>6.10.10</t>
  </si>
  <si>
    <t>сопровождение программы АВС</t>
  </si>
  <si>
    <t>6.10.11</t>
  </si>
  <si>
    <t>услуги банка</t>
  </si>
  <si>
    <t>6.10.12</t>
  </si>
  <si>
    <t>6.10.13</t>
  </si>
  <si>
    <t>информационные  услуги</t>
  </si>
  <si>
    <t>7.</t>
  </si>
  <si>
    <t>Расходы на содержание службы сбыта</t>
  </si>
  <si>
    <t xml:space="preserve">      амортизация</t>
  </si>
  <si>
    <t>7.2</t>
  </si>
  <si>
    <t>7.2.1</t>
  </si>
  <si>
    <t>коммунальные услуги:</t>
  </si>
  <si>
    <t>7.2.1.1</t>
  </si>
  <si>
    <t xml:space="preserve">         теплоэнергия</t>
  </si>
  <si>
    <t>7.2.1.2</t>
  </si>
  <si>
    <t xml:space="preserve">         электроэнергия</t>
  </si>
  <si>
    <t>7.2.2</t>
  </si>
  <si>
    <t>7.2.3</t>
  </si>
  <si>
    <t>7.2.4</t>
  </si>
  <si>
    <t>7.2.5</t>
  </si>
  <si>
    <t>7.2.6</t>
  </si>
  <si>
    <t>7.2.8</t>
  </si>
  <si>
    <t>7.2.9</t>
  </si>
  <si>
    <t>7.2.10</t>
  </si>
  <si>
    <t>III.</t>
  </si>
  <si>
    <t xml:space="preserve">Расходы на выплату вознаграждений </t>
  </si>
  <si>
    <t>IY.</t>
  </si>
  <si>
    <t>Всего затрат</t>
  </si>
  <si>
    <t>Y.</t>
  </si>
  <si>
    <t>Прибыль</t>
  </si>
  <si>
    <t>YI.</t>
  </si>
  <si>
    <t>Всего доходов</t>
  </si>
  <si>
    <t>YII.</t>
  </si>
  <si>
    <t>Объемы оказанных услуг</t>
  </si>
  <si>
    <t>тыс.м3</t>
  </si>
  <si>
    <t>тыс.тенге</t>
  </si>
  <si>
    <t>VIII.</t>
  </si>
  <si>
    <t>Тариф без НДС</t>
  </si>
  <si>
    <t>X.</t>
  </si>
  <si>
    <t>Нормативные потери</t>
  </si>
  <si>
    <t>%</t>
  </si>
  <si>
    <t>дезинфекция, вывоз мусора</t>
  </si>
  <si>
    <t>Откл.
в %</t>
  </si>
  <si>
    <t>Причины отклонений</t>
  </si>
  <si>
    <t>Предусмотрено в утвержденной тарифной смете
на 2019 год</t>
  </si>
  <si>
    <t>В пределах утвержденной тарифной сметы</t>
  </si>
  <si>
    <t>В соотвествии с изменениями в Налоговый кодекс  с 1 января 2018 года</t>
  </si>
  <si>
    <t>В соответствии с Законом РК  от  16.11.2015 г. № 405-V  "Об обязательном социальном медицинском страховании"</t>
  </si>
  <si>
    <t>Проведение ремонтных работ в соответствии с графиком и сезонностью</t>
  </si>
  <si>
    <t>По фактическим объемам ТБО</t>
  </si>
  <si>
    <t>В соответствии с фактическими выбросами в атмосферу</t>
  </si>
  <si>
    <t>По факту выданных ордеров</t>
  </si>
  <si>
    <t>В связи с сезонностью ремонтных работ</t>
  </si>
  <si>
    <t>Экономия в связи с проводимыми мероприятиями по энергосбережению, разработанными по итогам энергоаудита предприятия</t>
  </si>
  <si>
    <t>Согласно письму РГУ "Комитета гос. контроля в области связи, информатизации и СМИ" от 09.01.2017 г. за №16-1/3026 ранее выданное разрешение на право использования радиочастотного спектра отменено</t>
  </si>
  <si>
    <t>В зависимости от количества совершенных рейсов</t>
  </si>
  <si>
    <t>Сокращение административных расходов</t>
  </si>
  <si>
    <t xml:space="preserve"> Удорожание стоимости услуги по результатам тендерных процедур</t>
  </si>
  <si>
    <t>В утвержденной тарифной смете не предусмотрены расходы на коммунальные услуги здания службы Сбыта</t>
  </si>
  <si>
    <t>В утвержденной тарифной смете в адм.расходах не предусмотрен рост почтовых расходов с 01.01.2016 г.</t>
  </si>
  <si>
    <t>По факту списания</t>
  </si>
  <si>
    <t>По факту призводимых расходов</t>
  </si>
  <si>
    <t>По результатам тендерных процедур снижение цены</t>
  </si>
  <si>
    <t>В утвержденной тарифной смете с 01.01.2016г. в адм.расходах не предусмотрен рост услуг связи</t>
  </si>
  <si>
    <t xml:space="preserve">В утвержденной тарифной смете с 01.01.2016 г. в адм.расходах не предусмотрен рост почтовых расходов </t>
  </si>
  <si>
    <t xml:space="preserve">В утвержденной тарифной смете с 01.01.2016 г.в адм.расходах не предусмотрен рост тарифа на теплоэнергию </t>
  </si>
  <si>
    <t>Согласно договору</t>
  </si>
  <si>
    <t>В связи со снижением фактических затрат</t>
  </si>
  <si>
    <t>Снижение нормативных потерь вследствие проведения капитальных ремонтов сетей</t>
  </si>
  <si>
    <t>В соотвествии с изменениями в Налоговом кодексе  с 1 января 2018 года</t>
  </si>
  <si>
    <t>№
п/п</t>
  </si>
  <si>
    <t>Наименование показателей*</t>
  </si>
  <si>
    <t>Ед. изм.</t>
  </si>
  <si>
    <t>Затраты на производство товаров и предоставление услуг, всего</t>
  </si>
  <si>
    <t>1.</t>
  </si>
  <si>
    <t xml:space="preserve">Материальные затраты </t>
  </si>
  <si>
    <t xml:space="preserve">ГСМ </t>
  </si>
  <si>
    <t>энергия покупная</t>
  </si>
  <si>
    <t>запчасти (на автотранспорт и спец.технику)</t>
  </si>
  <si>
    <t xml:space="preserve">Затраты на оплату труда </t>
  </si>
  <si>
    <t>Заработная плата</t>
  </si>
  <si>
    <t>Социальный налог</t>
  </si>
  <si>
    <t>Обязательные профессиональные пенсионные взносы</t>
  </si>
  <si>
    <t>Обязательное социальное медицинское страхование</t>
  </si>
  <si>
    <t xml:space="preserve">Ремонт </t>
  </si>
  <si>
    <t>5.</t>
  </si>
  <si>
    <t xml:space="preserve">Прочие затраты </t>
  </si>
  <si>
    <t>ОТ и ТБ</t>
  </si>
  <si>
    <t>5.4</t>
  </si>
  <si>
    <t xml:space="preserve">дезинфекция, вывоз мусора </t>
  </si>
  <si>
    <t>5.5</t>
  </si>
  <si>
    <t>Обязательные виды страхования:</t>
  </si>
  <si>
    <t>5.5.1</t>
  </si>
  <si>
    <t>обязательное страхование ГПО  работодателя</t>
  </si>
  <si>
    <t>5.5.2</t>
  </si>
  <si>
    <t>обязательное страхование ГПО  автовладельцев</t>
  </si>
  <si>
    <t>5.5.3</t>
  </si>
  <si>
    <t>обязат.экологическое страхование</t>
  </si>
  <si>
    <t>5.6</t>
  </si>
  <si>
    <t>Плата за эмиссии в окружающую среду</t>
  </si>
  <si>
    <t>5.7</t>
  </si>
  <si>
    <t>5.7.1</t>
  </si>
  <si>
    <t>5.7.2</t>
  </si>
  <si>
    <t xml:space="preserve"> проездные билеты</t>
  </si>
  <si>
    <t>5.7.3</t>
  </si>
  <si>
    <t>5.7.4</t>
  </si>
  <si>
    <t>5.7.5</t>
  </si>
  <si>
    <t>диагностика, ТО, техосмотр,регистрация автотранспорта и спецтехники</t>
  </si>
  <si>
    <t>5.7.6</t>
  </si>
  <si>
    <t>5.7.7</t>
  </si>
  <si>
    <t>хозяйственные расходы</t>
  </si>
  <si>
    <t>5.7.8</t>
  </si>
  <si>
    <t>5.7.9</t>
  </si>
  <si>
    <t>5.7.10</t>
  </si>
  <si>
    <t>услуги по очистке сточных вод</t>
  </si>
  <si>
    <t>5.7.11</t>
  </si>
  <si>
    <t>тех.обслуживание насосных станций</t>
  </si>
  <si>
    <t>5.7.12</t>
  </si>
  <si>
    <t>услуги на изыскательские работы (выкопировка,корректура топосъемки, выбор трассы)</t>
  </si>
  <si>
    <t>5.7.13</t>
  </si>
  <si>
    <t>тех.обслуживание системы видеонаблюдения</t>
  </si>
  <si>
    <t>Общие и адм.расходы, в т.ч.</t>
  </si>
  <si>
    <t>6.1</t>
  </si>
  <si>
    <t>заработная плата адм.персонала</t>
  </si>
  <si>
    <t>6.2</t>
  </si>
  <si>
    <t>социальный налог</t>
  </si>
  <si>
    <t>6.3</t>
  </si>
  <si>
    <t>6.4</t>
  </si>
  <si>
    <t>6.5</t>
  </si>
  <si>
    <t>расходы на содержание  и обслуживание технических средств управления,узлов связи, вычислительной техники и т.д.</t>
  </si>
  <si>
    <t>6.6</t>
  </si>
  <si>
    <t xml:space="preserve">коммунальные услуги </t>
  </si>
  <si>
    <t xml:space="preserve">     теплоэнергия</t>
  </si>
  <si>
    <t xml:space="preserve">     электроэнергия</t>
  </si>
  <si>
    <t>6.7</t>
  </si>
  <si>
    <t>6.8</t>
  </si>
  <si>
    <t>печать периодическая</t>
  </si>
  <si>
    <t>6.9</t>
  </si>
  <si>
    <t xml:space="preserve">налоги  </t>
  </si>
  <si>
    <t>6.10</t>
  </si>
  <si>
    <t xml:space="preserve">другие расходы </t>
  </si>
  <si>
    <t>6.10.1</t>
  </si>
  <si>
    <t>содержание служебного транспорта</t>
  </si>
  <si>
    <t>6.10.2</t>
  </si>
  <si>
    <t>6.10.3</t>
  </si>
  <si>
    <t>почтовые расходы</t>
  </si>
  <si>
    <t>6.10.4</t>
  </si>
  <si>
    <t>оформление земельных участков, тех.паспортов,регистрация имущества</t>
  </si>
  <si>
    <t>6.10.5</t>
  </si>
  <si>
    <t>6.10.8</t>
  </si>
  <si>
    <t>6.10.9</t>
  </si>
  <si>
    <t>сопровожд.программы АВС</t>
  </si>
  <si>
    <t>6.10.14</t>
  </si>
  <si>
    <t>информационные услуги</t>
  </si>
  <si>
    <t xml:space="preserve">Расходы на содержание службы сбыта </t>
  </si>
  <si>
    <t>7.1</t>
  </si>
  <si>
    <t>другие  затраты</t>
  </si>
  <si>
    <t xml:space="preserve">     почтовые расходы</t>
  </si>
  <si>
    <t>услуги охранного мониторинга</t>
  </si>
  <si>
    <t>7.2.11</t>
  </si>
  <si>
    <t>8</t>
  </si>
  <si>
    <t>Расходы на выплату вознаграждений</t>
  </si>
  <si>
    <t>Всего затрат на предоставление услуги</t>
  </si>
  <si>
    <t>IV.</t>
  </si>
  <si>
    <t>Доход (РБА*СП)</t>
  </si>
  <si>
    <t>V.</t>
  </si>
  <si>
    <t>VI.</t>
  </si>
  <si>
    <t>т.м3</t>
  </si>
  <si>
    <t>VII.</t>
  </si>
  <si>
    <t>тг./м3</t>
  </si>
  <si>
    <t>Топливо</t>
  </si>
  <si>
    <t>Запчасти на автотранспорт и спец.технику</t>
  </si>
  <si>
    <t>Впределах утвержденной тарифной сметы</t>
  </si>
  <si>
    <t>Ставки платы  согласно решению XXIII сессии Карагандинсукого областного маслихата от 28.02.19 г. №393</t>
  </si>
  <si>
    <t xml:space="preserve">Изменение условий обслуживания, экономия за счет льготных тарифов банка </t>
  </si>
  <si>
    <t>В связи с требованиями ст. 81 "Экологического кодекса" о необходимости проведения обязательного экологического аудита согласно заключению Департамента экологии по Карагандинской области</t>
  </si>
  <si>
    <t>В связи с ростом цены на уголь</t>
  </si>
  <si>
    <t>Снижение потребления теплоэнергии в связи с проведением энергосберегающих мероприятий - установкой автоматизированных тепловых пунктов</t>
  </si>
  <si>
    <t xml:space="preserve">      расходы на содержание и обслуживание технич. средств управления, узлов связи, вычислит.техники и др.</t>
  </si>
  <si>
    <t xml:space="preserve">       почтовые расходы</t>
  </si>
  <si>
    <t xml:space="preserve">       канцтовары, бланки</t>
  </si>
  <si>
    <t xml:space="preserve">       хозяйственные расходы</t>
  </si>
  <si>
    <t xml:space="preserve">      услуги связи</t>
  </si>
  <si>
    <t xml:space="preserve">      проездные билеты</t>
  </si>
  <si>
    <t xml:space="preserve">      услуги охранного мониторинга</t>
  </si>
  <si>
    <t xml:space="preserve">      услуги по вводу информации в базу данных, обработке платежей, печати сч-квитанц., сч-факт, разноске квитанц.</t>
  </si>
  <si>
    <t>Фактические выплаты вознаграждения по бюджетному кредитованию по Гос. Программе "Нурлы Жол"</t>
  </si>
  <si>
    <t>Письмо ДКРЕМ, ЗК и прав потребителей МНЭ РК по Карагандинской области от 14.12.18 г. № 3-5/4518</t>
  </si>
  <si>
    <t>Письмо ДКРЕМ, ЗК и прав потребителей МНЭ РК по Карагандинской области от 14.12.18 г. № 3-5/4519</t>
  </si>
  <si>
    <t>Отчет об исполнении тарифной сметы на регулируемые услуги водоснабжения</t>
  </si>
  <si>
    <t>Отчет об исполнении тарифной сметы на регулируемые услуги водоотведения</t>
  </si>
  <si>
    <t>Отчетный период 2019 год (январь - октябрь)</t>
  </si>
  <si>
    <t xml:space="preserve">Материалы на очистку воды </t>
  </si>
  <si>
    <t>Фактически сложившиеся показатели тарифной сметы
за 10 месяцев 2019 г.</t>
  </si>
  <si>
    <t>Удорожание суммы  договора</t>
  </si>
  <si>
    <t>В пределах утвержденной тарифной сметы по итогам года</t>
  </si>
  <si>
    <t xml:space="preserve">В пределах утвержденной тарифной сметы </t>
  </si>
  <si>
    <t>В пределах утвержденной тарифной сметыпо итогам года</t>
  </si>
  <si>
    <t>Увеличение суммы договора</t>
  </si>
  <si>
    <t>По факту производимых расходов</t>
  </si>
  <si>
    <t>услуги по вводу информации  в базу данных, обработке платежей ,печати счетов-квитанций,счетов-фактур,разноске квитанций.</t>
  </si>
  <si>
    <t>Изучение новых технологий и методов, в пределах утвержденной тарифной сметы</t>
  </si>
  <si>
    <t>по факту</t>
  </si>
  <si>
    <t>В утвержденной тарифной смете в адм.расходах не предусмотрен рост тарифа на теплоэнергию с 01.01.2016 г.</t>
  </si>
  <si>
    <t>Увеличение стоимости услуг , не предусмотренное в тарифной смете</t>
  </si>
  <si>
    <t>работы выполнены в 2018 году,сервисное обслуживание  предусмотрено через 3 года</t>
  </si>
  <si>
    <t>диагностика, ТО, техосмотр, регистрация и ремонт автотранспорта</t>
  </si>
  <si>
    <t>фактические объемы за 10 месяцев 2019 г</t>
  </si>
  <si>
    <t>5.8.14</t>
  </si>
  <si>
    <t>аренда техники</t>
  </si>
  <si>
    <t>5.7.14</t>
  </si>
  <si>
    <t>техослуживаниме производственного оборудования</t>
  </si>
  <si>
    <t>6.10.15</t>
  </si>
  <si>
    <t>доступ к информационным базам данных</t>
  </si>
  <si>
    <t>переоценка основных средств</t>
  </si>
  <si>
    <t>аудиторские расходы</t>
  </si>
  <si>
    <t>6.11.9</t>
  </si>
  <si>
    <t>6.11.10</t>
  </si>
  <si>
    <t>6.11.11</t>
  </si>
  <si>
    <t>6.11.12</t>
  </si>
  <si>
    <t>6.11.13</t>
  </si>
  <si>
    <t>6.11.14</t>
  </si>
  <si>
    <t>6.11.15</t>
  </si>
  <si>
    <t>подготовка кадров</t>
  </si>
  <si>
    <t>6.11.16</t>
  </si>
  <si>
    <t>перенесено в статью "доступ к информационным базам данных"</t>
  </si>
  <si>
    <t>Работы запланированы в декабре</t>
  </si>
  <si>
    <t xml:space="preserve">         услуги КСК</t>
  </si>
  <si>
    <t>7.2.1.3</t>
  </si>
  <si>
    <t xml:space="preserve">     гсм</t>
  </si>
  <si>
    <r>
      <t>тыс.м</t>
    </r>
    <r>
      <rPr>
        <vertAlign val="superscript"/>
        <sz val="11"/>
        <rFont val="Times New Roman"/>
        <family val="1"/>
        <charset val="204"/>
      </rPr>
      <t>3</t>
    </r>
  </si>
  <si>
    <r>
      <t>тенге/м</t>
    </r>
    <r>
      <rPr>
        <vertAlign val="superscript"/>
        <sz val="11"/>
        <rFont val="Times New Roman"/>
        <family val="1"/>
        <charset val="204"/>
      </rPr>
      <t>3</t>
    </r>
  </si>
  <si>
    <t>Ед.
изм.</t>
  </si>
  <si>
    <t>6.10.16</t>
  </si>
  <si>
    <t>7.2.12</t>
  </si>
  <si>
    <t>По  факту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</si>
</sst>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_-* #,##0.0_р_._-;\-* #,##0.0_р_._-;_-* &quot;-&quot;??_р_._-;_-@_-"/>
  </numFmts>
  <fonts count="37">
    <font>
      <sz val="11"/>
      <color theme="1"/>
      <name val="Calibri"/>
      <family val="2"/>
      <charset val="204"/>
      <scheme val="minor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</font>
    <font>
      <b/>
      <sz val="11"/>
      <color indexed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Times New Roman Cyr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u/>
      <sz val="14"/>
      <color theme="10"/>
      <name val="Calibri"/>
      <family val="2"/>
      <charset val="204"/>
    </font>
    <font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4" fontId="12" fillId="0" borderId="0" applyFont="0" applyFill="0" applyBorder="0" applyAlignment="0" applyProtection="0"/>
    <xf numFmtId="0" fontId="13" fillId="0" borderId="0">
      <alignment horizontal="left"/>
    </xf>
    <xf numFmtId="43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/>
    <xf numFmtId="3" fontId="1" fillId="0" borderId="0" xfId="0" applyNumberFormat="1" applyFont="1" applyFill="1"/>
    <xf numFmtId="165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3" fontId="5" fillId="0" borderId="0" xfId="0" applyNumberFormat="1" applyFont="1" applyFill="1"/>
    <xf numFmtId="3" fontId="6" fillId="0" borderId="0" xfId="0" applyNumberFormat="1" applyFont="1" applyFill="1"/>
    <xf numFmtId="3" fontId="8" fillId="0" borderId="3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/>
    <xf numFmtId="3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0" fillId="0" borderId="0" xfId="0" applyFill="1"/>
    <xf numFmtId="0" fontId="0" fillId="0" borderId="0" xfId="0" applyFont="1" applyFill="1"/>
    <xf numFmtId="164" fontId="2" fillId="0" borderId="0" xfId="4" applyNumberFormat="1" applyFont="1" applyFill="1" applyAlignment="1">
      <alignment vertical="center"/>
    </xf>
    <xf numFmtId="3" fontId="2" fillId="0" borderId="0" xfId="4" applyNumberFormat="1" applyFont="1" applyFill="1" applyAlignment="1">
      <alignment horizontal="center" vertical="center"/>
    </xf>
    <xf numFmtId="3" fontId="2" fillId="0" borderId="0" xfId="4" applyNumberFormat="1" applyFont="1" applyFill="1" applyAlignment="1">
      <alignment vertical="center"/>
    </xf>
    <xf numFmtId="164" fontId="2" fillId="0" borderId="0" xfId="4" applyNumberFormat="1" applyFont="1" applyFill="1" applyAlignment="1">
      <alignment horizontal="left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left" vertical="center" wrapText="1"/>
    </xf>
    <xf numFmtId="3" fontId="17" fillId="0" borderId="3" xfId="0" applyNumberFormat="1" applyFont="1" applyFill="1" applyBorder="1" applyAlignment="1">
      <alignment horizontal="left" vertical="center" wrapText="1"/>
    </xf>
    <xf numFmtId="3" fontId="17" fillId="0" borderId="3" xfId="0" quotePrefix="1" applyNumberFormat="1" applyFont="1" applyFill="1" applyBorder="1" applyAlignment="1">
      <alignment horizontal="left" vertical="center" wrapText="1"/>
    </xf>
    <xf numFmtId="165" fontId="17" fillId="0" borderId="3" xfId="0" quotePrefix="1" applyNumberFormat="1" applyFont="1" applyFill="1" applyBorder="1" applyAlignment="1">
      <alignment horizontal="left" vertical="center" wrapText="1"/>
    </xf>
    <xf numFmtId="165" fontId="17" fillId="0" borderId="3" xfId="2" quotePrefix="1" applyNumberFormat="1" applyFont="1" applyFill="1" applyBorder="1" applyAlignment="1">
      <alignment horizontal="left" vertical="center" wrapText="1"/>
    </xf>
    <xf numFmtId="3" fontId="18" fillId="0" borderId="3" xfId="3" applyNumberFormat="1" applyFont="1" applyFill="1" applyBorder="1" applyAlignment="1">
      <alignment horizontal="left" vertical="center" wrapText="1"/>
    </xf>
    <xf numFmtId="3" fontId="17" fillId="0" borderId="3" xfId="0" quotePrefix="1" applyNumberFormat="1" applyFont="1" applyFill="1" applyBorder="1" applyAlignment="1">
      <alignment horizontal="left" vertical="center"/>
    </xf>
    <xf numFmtId="3" fontId="16" fillId="0" borderId="3" xfId="0" applyNumberFormat="1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 wrapText="1"/>
    </xf>
    <xf numFmtId="164" fontId="15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 wrapText="1"/>
    </xf>
    <xf numFmtId="164" fontId="15" fillId="0" borderId="3" xfId="1" applyNumberFormat="1" applyFont="1" applyFill="1" applyBorder="1" applyAlignment="1">
      <alignment vertical="center" wrapText="1"/>
    </xf>
    <xf numFmtId="3" fontId="19" fillId="0" borderId="0" xfId="0" applyNumberFormat="1" applyFont="1" applyFill="1"/>
    <xf numFmtId="3" fontId="19" fillId="0" borderId="0" xfId="0" applyNumberFormat="1" applyFont="1" applyFill="1" applyAlignment="1">
      <alignment horizontal="left" vertical="center" wrapText="1"/>
    </xf>
    <xf numFmtId="3" fontId="19" fillId="0" borderId="0" xfId="0" applyNumberFormat="1" applyFont="1" applyFill="1" applyAlignment="1">
      <alignment horizontal="center" vertical="center" wrapText="1"/>
    </xf>
    <xf numFmtId="3" fontId="19" fillId="0" borderId="0" xfId="0" applyNumberFormat="1" applyFont="1" applyFill="1" applyAlignment="1">
      <alignment vertical="center" wrapText="1"/>
    </xf>
    <xf numFmtId="3" fontId="11" fillId="0" borderId="0" xfId="0" applyNumberFormat="1" applyFont="1" applyFill="1" applyAlignment="1">
      <alignment horizontal="center" vertical="center" wrapText="1"/>
    </xf>
    <xf numFmtId="164" fontId="15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43" fontId="8" fillId="0" borderId="3" xfId="0" applyNumberFormat="1" applyFont="1" applyFill="1" applyBorder="1" applyAlignment="1">
      <alignment horizontal="center" vertical="center" wrapText="1"/>
    </xf>
    <xf numFmtId="43" fontId="15" fillId="0" borderId="3" xfId="0" applyNumberFormat="1" applyFont="1" applyFill="1" applyBorder="1" applyAlignment="1">
      <alignment horizontal="center" vertical="center" wrapText="1"/>
    </xf>
    <xf numFmtId="3" fontId="22" fillId="0" borderId="3" xfId="4" applyNumberFormat="1" applyFont="1" applyFill="1" applyBorder="1" applyAlignment="1">
      <alignment horizontal="center" vertical="center"/>
    </xf>
    <xf numFmtId="164" fontId="24" fillId="0" borderId="3" xfId="4" applyNumberFormat="1" applyFont="1" applyFill="1" applyBorder="1" applyAlignment="1">
      <alignment horizontal="center" vertical="center" wrapText="1"/>
    </xf>
    <xf numFmtId="164" fontId="25" fillId="0" borderId="3" xfId="4" applyNumberFormat="1" applyFont="1" applyFill="1" applyBorder="1" applyAlignment="1">
      <alignment horizontal="center" vertical="center"/>
    </xf>
    <xf numFmtId="164" fontId="26" fillId="0" borderId="3" xfId="4" applyNumberFormat="1" applyFont="1" applyFill="1" applyBorder="1" applyAlignment="1">
      <alignment horizontal="left" vertical="center" wrapText="1"/>
    </xf>
    <xf numFmtId="43" fontId="23" fillId="0" borderId="3" xfId="4" applyNumberFormat="1" applyFont="1" applyFill="1" applyBorder="1" applyAlignment="1">
      <alignment horizontal="center" vertical="center" wrapText="1"/>
    </xf>
    <xf numFmtId="164" fontId="25" fillId="0" borderId="3" xfId="4" applyNumberFormat="1" applyFont="1" applyFill="1" applyBorder="1" applyAlignment="1">
      <alignment horizontal="left" vertical="center" wrapText="1"/>
    </xf>
    <xf numFmtId="164" fontId="25" fillId="0" borderId="3" xfId="4" quotePrefix="1" applyNumberFormat="1" applyFont="1" applyFill="1" applyBorder="1" applyAlignment="1">
      <alignment horizontal="center" vertical="center"/>
    </xf>
    <xf numFmtId="164" fontId="26" fillId="0" borderId="3" xfId="4" applyNumberFormat="1" applyFont="1" applyFill="1" applyBorder="1" applyAlignment="1">
      <alignment horizontal="center" vertical="center"/>
    </xf>
    <xf numFmtId="164" fontId="8" fillId="0" borderId="3" xfId="4" applyNumberFormat="1" applyFont="1" applyFill="1" applyBorder="1" applyAlignment="1">
      <alignment horizontal="left" vertical="center" wrapText="1"/>
    </xf>
    <xf numFmtId="164" fontId="27" fillId="0" borderId="3" xfId="4" applyNumberFormat="1" applyFont="1" applyFill="1" applyBorder="1" applyAlignment="1">
      <alignment horizontal="left" vertical="center" wrapText="1"/>
    </xf>
    <xf numFmtId="164" fontId="19" fillId="0" borderId="3" xfId="4" applyNumberFormat="1" applyFont="1" applyFill="1" applyBorder="1" applyAlignment="1">
      <alignment horizontal="left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164" fontId="25" fillId="0" borderId="3" xfId="4" quotePrefix="1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1" fontId="26" fillId="0" borderId="3" xfId="4" applyNumberFormat="1" applyFont="1" applyFill="1" applyBorder="1" applyAlignment="1">
      <alignment horizontal="center" vertical="center"/>
    </xf>
    <xf numFmtId="1" fontId="26" fillId="0" borderId="3" xfId="4" applyNumberFormat="1" applyFont="1" applyFill="1" applyBorder="1" applyAlignment="1">
      <alignment horizontal="left" vertical="center" wrapText="1"/>
    </xf>
    <xf numFmtId="1" fontId="25" fillId="0" borderId="3" xfId="4" applyNumberFormat="1" applyFont="1" applyFill="1" applyBorder="1" applyAlignment="1">
      <alignment horizontal="center" vertical="center"/>
    </xf>
    <xf numFmtId="1" fontId="25" fillId="0" borderId="3" xfId="4" applyNumberFormat="1" applyFont="1" applyFill="1" applyBorder="1" applyAlignment="1">
      <alignment horizontal="left" vertical="center" wrapText="1"/>
    </xf>
    <xf numFmtId="1" fontId="22" fillId="0" borderId="3" xfId="4" applyNumberFormat="1" applyFont="1" applyFill="1" applyBorder="1" applyAlignment="1">
      <alignment horizontal="center" vertical="center"/>
    </xf>
    <xf numFmtId="1" fontId="28" fillId="0" borderId="3" xfId="4" applyNumberFormat="1" applyFont="1" applyFill="1" applyBorder="1" applyAlignment="1">
      <alignment horizontal="left" vertical="center" wrapText="1"/>
    </xf>
    <xf numFmtId="1" fontId="27" fillId="0" borderId="3" xfId="4" applyNumberFormat="1" applyFont="1" applyFill="1" applyBorder="1" applyAlignment="1">
      <alignment horizontal="left" vertical="center" wrapText="1"/>
    </xf>
    <xf numFmtId="1" fontId="29" fillId="0" borderId="3" xfId="0" applyNumberFormat="1" applyFont="1" applyFill="1" applyBorder="1" applyAlignment="1">
      <alignment horizontal="left" vertical="center" wrapText="1"/>
    </xf>
    <xf numFmtId="164" fontId="20" fillId="0" borderId="3" xfId="4" applyNumberFormat="1" applyFont="1" applyFill="1" applyBorder="1" applyAlignment="1">
      <alignment horizontal="left" vertical="center" wrapText="1"/>
    </xf>
    <xf numFmtId="164" fontId="21" fillId="0" borderId="3" xfId="4" applyNumberFormat="1" applyFont="1" applyFill="1" applyBorder="1" applyAlignment="1">
      <alignment horizontal="left" vertical="center" wrapText="1"/>
    </xf>
    <xf numFmtId="164" fontId="11" fillId="0" borderId="0" xfId="4" applyNumberFormat="1" applyFont="1" applyFill="1" applyAlignment="1">
      <alignment vertical="center"/>
    </xf>
    <xf numFmtId="164" fontId="17" fillId="0" borderId="0" xfId="4" applyNumberFormat="1" applyFont="1" applyFill="1" applyAlignment="1">
      <alignment horizontal="left"/>
    </xf>
    <xf numFmtId="3" fontId="11" fillId="0" borderId="0" xfId="4" applyNumberFormat="1" applyFont="1" applyFill="1" applyAlignment="1">
      <alignment vertical="center"/>
    </xf>
    <xf numFmtId="3" fontId="11" fillId="0" borderId="0" xfId="4" applyNumberFormat="1" applyFont="1" applyFill="1" applyAlignment="1">
      <alignment horizontal="center" vertical="center"/>
    </xf>
    <xf numFmtId="0" fontId="30" fillId="0" borderId="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3" fontId="7" fillId="0" borderId="1" xfId="4" applyNumberFormat="1" applyFont="1" applyFill="1" applyBorder="1" applyAlignment="1">
      <alignment horizontal="center" vertical="center" wrapText="1"/>
    </xf>
    <xf numFmtId="3" fontId="7" fillId="0" borderId="1" xfId="4" quotePrefix="1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3" fontId="19" fillId="0" borderId="3" xfId="0" applyNumberFormat="1" applyFont="1" applyFill="1" applyBorder="1" applyAlignment="1">
      <alignment horizontal="center" vertical="center" wrapText="1"/>
    </xf>
    <xf numFmtId="49" fontId="11" fillId="0" borderId="3" xfId="0" quotePrefix="1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19" fillId="0" borderId="3" xfId="0" quotePrefix="1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20" fillId="0" borderId="3" xfId="0" quotePrefix="1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left" vertical="center" wrapText="1" shrinkToFit="1"/>
    </xf>
    <xf numFmtId="0" fontId="22" fillId="0" borderId="3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center"/>
    </xf>
    <xf numFmtId="3" fontId="15" fillId="0" borderId="3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vertical="center" wrapText="1"/>
    </xf>
    <xf numFmtId="3" fontId="17" fillId="0" borderId="3" xfId="0" applyNumberFormat="1" applyFont="1" applyFill="1" applyBorder="1" applyAlignment="1"/>
    <xf numFmtId="3" fontId="24" fillId="0" borderId="3" xfId="4" applyNumberFormat="1" applyFont="1" applyFill="1" applyBorder="1" applyAlignment="1">
      <alignment horizontal="center" vertical="center" wrapText="1"/>
    </xf>
    <xf numFmtId="164" fontId="32" fillId="0" borderId="0" xfId="4" quotePrefix="1" applyNumberFormat="1" applyFont="1" applyFill="1" applyAlignment="1"/>
    <xf numFmtId="164" fontId="32" fillId="0" borderId="0" xfId="4" applyNumberFormat="1" applyFont="1" applyFill="1" applyAlignment="1"/>
    <xf numFmtId="164" fontId="32" fillId="0" borderId="0" xfId="4" applyNumberFormat="1" applyFont="1" applyFill="1" applyAlignment="1">
      <alignment vertical="center" wrapText="1"/>
    </xf>
    <xf numFmtId="164" fontId="32" fillId="0" borderId="0" xfId="4" applyNumberFormat="1" applyFont="1" applyFill="1" applyAlignment="1">
      <alignment horizontal="left" vertical="center" wrapText="1"/>
    </xf>
    <xf numFmtId="164" fontId="32" fillId="0" borderId="0" xfId="4" quotePrefix="1" applyNumberFormat="1" applyFont="1" applyFill="1" applyAlignment="1">
      <alignment horizontal="left" vertical="center" wrapText="1"/>
    </xf>
    <xf numFmtId="3" fontId="33" fillId="0" borderId="0" xfId="0" applyNumberFormat="1" applyFont="1" applyFill="1" applyAlignment="1">
      <alignment horizontal="center" vertical="center" wrapText="1"/>
    </xf>
    <xf numFmtId="3" fontId="35" fillId="0" borderId="0" xfId="0" applyNumberFormat="1" applyFont="1" applyFill="1" applyAlignment="1">
      <alignment horizontal="center" vertical="center" wrapText="1"/>
    </xf>
    <xf numFmtId="166" fontId="15" fillId="0" borderId="3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/>
    <xf numFmtId="43" fontId="23" fillId="0" borderId="3" xfId="4" applyNumberFormat="1" applyFont="1" applyFill="1" applyBorder="1" applyAlignment="1">
      <alignment vertical="center" wrapText="1"/>
    </xf>
    <xf numFmtId="165" fontId="17" fillId="0" borderId="3" xfId="2" applyNumberFormat="1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left" vertical="center" wrapText="1"/>
    </xf>
    <xf numFmtId="3" fontId="7" fillId="0" borderId="0" xfId="4" applyNumberFormat="1" applyFont="1" applyFill="1" applyBorder="1" applyAlignment="1">
      <alignment horizontal="center" vertical="center" wrapText="1"/>
    </xf>
    <xf numFmtId="3" fontId="7" fillId="0" borderId="0" xfId="4" quotePrefix="1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Alignment="1">
      <alignment vertical="center" wrapText="1"/>
    </xf>
    <xf numFmtId="164" fontId="22" fillId="0" borderId="3" xfId="4" applyNumberFormat="1" applyFont="1" applyFill="1" applyBorder="1" applyAlignment="1">
      <alignment horizontal="center" vertical="center"/>
    </xf>
    <xf numFmtId="164" fontId="22" fillId="0" borderId="3" xfId="4" applyNumberFormat="1" applyFont="1" applyFill="1" applyBorder="1" applyAlignment="1">
      <alignment horizontal="left" vertical="center" wrapText="1"/>
    </xf>
    <xf numFmtId="164" fontId="23" fillId="0" borderId="3" xfId="4" applyNumberFormat="1" applyFont="1" applyFill="1" applyBorder="1" applyAlignment="1">
      <alignment horizontal="center" vertical="center" wrapText="1"/>
    </xf>
    <xf numFmtId="3" fontId="11" fillId="0" borderId="1" xfId="4" quotePrefix="1" applyNumberFormat="1" applyFont="1" applyFill="1" applyBorder="1" applyAlignment="1">
      <alignment horizontal="center" vertical="center" wrapText="1"/>
    </xf>
    <xf numFmtId="165" fontId="19" fillId="0" borderId="3" xfId="0" applyNumberFormat="1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Alignment="1">
      <alignment vertical="center" wrapText="1"/>
    </xf>
    <xf numFmtId="3" fontId="33" fillId="0" borderId="0" xfId="0" quotePrefix="1" applyNumberFormat="1" applyFont="1" applyFill="1" applyAlignment="1">
      <alignment horizontal="left" wrapText="1"/>
    </xf>
    <xf numFmtId="3" fontId="33" fillId="0" borderId="0" xfId="0" applyNumberFormat="1" applyFont="1" applyFill="1" applyAlignment="1">
      <alignment horizontal="left" wrapText="1"/>
    </xf>
    <xf numFmtId="3" fontId="33" fillId="0" borderId="0" xfId="0" applyNumberFormat="1" applyFont="1" applyFill="1" applyAlignment="1">
      <alignment horizontal="left" vertical="center" wrapText="1"/>
    </xf>
    <xf numFmtId="3" fontId="34" fillId="0" borderId="0" xfId="5" applyNumberFormat="1" applyFont="1" applyFill="1" applyAlignment="1" applyProtection="1">
      <alignment horizontal="left" vertical="center" wrapText="1"/>
    </xf>
    <xf numFmtId="0" fontId="9" fillId="0" borderId="0" xfId="0" quotePrefix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" fontId="7" fillId="0" borderId="0" xfId="4" applyNumberFormat="1" applyFont="1" applyFill="1" applyBorder="1" applyAlignment="1">
      <alignment horizontal="center" vertical="center" wrapText="1"/>
    </xf>
    <xf numFmtId="3" fontId="7" fillId="0" borderId="0" xfId="4" quotePrefix="1" applyNumberFormat="1" applyFont="1" applyFill="1" applyBorder="1" applyAlignment="1">
      <alignment horizontal="center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4" fontId="7" fillId="0" borderId="3" xfId="0" quotePrefix="1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3" fontId="7" fillId="0" borderId="3" xfId="0" quotePrefix="1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65" fontId="17" fillId="0" borderId="3" xfId="2" applyNumberFormat="1" applyFont="1" applyFill="1" applyBorder="1" applyAlignment="1">
      <alignment horizontal="left" vertical="center" wrapText="1"/>
    </xf>
    <xf numFmtId="165" fontId="17" fillId="0" borderId="2" xfId="0" quotePrefix="1" applyNumberFormat="1" applyFont="1" applyFill="1" applyBorder="1" applyAlignment="1">
      <alignment horizontal="left" vertical="center" wrapText="1"/>
    </xf>
    <xf numFmtId="165" fontId="17" fillId="0" borderId="4" xfId="0" quotePrefix="1" applyNumberFormat="1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left" vertical="center" wrapText="1"/>
    </xf>
    <xf numFmtId="164" fontId="22" fillId="0" borderId="3" xfId="4" applyNumberFormat="1" applyFont="1" applyFill="1" applyBorder="1" applyAlignment="1">
      <alignment horizontal="center" vertical="center"/>
    </xf>
    <xf numFmtId="164" fontId="22" fillId="0" borderId="3" xfId="4" applyNumberFormat="1" applyFont="1" applyFill="1" applyBorder="1" applyAlignment="1">
      <alignment horizontal="left" vertical="center" wrapText="1"/>
    </xf>
    <xf numFmtId="164" fontId="23" fillId="0" borderId="3" xfId="4" applyNumberFormat="1" applyFont="1" applyFill="1" applyBorder="1" applyAlignment="1">
      <alignment horizontal="center" vertical="center" wrapText="1"/>
    </xf>
    <xf numFmtId="164" fontId="23" fillId="0" borderId="3" xfId="4" applyNumberFormat="1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>
      <alignment horizontal="center" vertical="center" wrapText="1"/>
    </xf>
    <xf numFmtId="3" fontId="23" fillId="0" borderId="3" xfId="4" applyNumberFormat="1" applyFont="1" applyFill="1" applyBorder="1" applyAlignment="1">
      <alignment horizontal="center" vertical="center" wrapText="1"/>
    </xf>
  </cellXfs>
  <cellStyles count="6">
    <cellStyle name="_x0005__x001c_" xfId="1"/>
    <cellStyle name="Гиперссылка" xfId="5" builtinId="8"/>
    <cellStyle name="Обычный" xfId="0" builtinId="0"/>
    <cellStyle name="Обычный_Бюджет ЖЫЛУ 2005 22 07 04" xfId="3"/>
    <cellStyle name="Финансовый 16" xfId="4"/>
    <cellStyle name="Финансовый_Бюджет ЖЫЛУ 2005 22 07 04 2" xfId="2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6"/>
  <sheetViews>
    <sheetView tabSelected="1" workbookViewId="0">
      <pane xSplit="3" ySplit="6" topLeftCell="D97" activePane="bottomRight" state="frozen"/>
      <selection pane="topRight" activeCell="D1" sqref="D1"/>
      <selection pane="bottomLeft" activeCell="A7" sqref="A7"/>
      <selection pane="bottomRight" activeCell="G84" sqref="G84"/>
    </sheetView>
  </sheetViews>
  <sheetFormatPr defaultRowHeight="15.75"/>
  <cols>
    <col min="1" max="1" width="9.85546875" style="6" customWidth="1"/>
    <col min="2" max="2" width="47.5703125" style="23" customWidth="1"/>
    <col min="3" max="3" width="13.42578125" style="22" customWidth="1"/>
    <col min="4" max="4" width="16.85546875" style="37" customWidth="1"/>
    <col min="5" max="5" width="18.140625" style="37" customWidth="1"/>
    <col min="6" max="6" width="13.7109375" style="24" bestFit="1" customWidth="1"/>
    <col min="7" max="7" width="63.28515625" style="36" customWidth="1"/>
    <col min="8" max="8" width="19.42578125" style="4" customWidth="1"/>
    <col min="9" max="16384" width="9.140625" style="4"/>
  </cols>
  <sheetData>
    <row r="1" spans="1:7" s="1" customFormat="1" ht="15.75" customHeight="1">
      <c r="A1" s="130" t="s">
        <v>318</v>
      </c>
      <c r="B1" s="131"/>
      <c r="C1" s="131"/>
      <c r="D1" s="131"/>
      <c r="E1" s="131"/>
      <c r="F1" s="131"/>
      <c r="G1" s="131"/>
    </row>
    <row r="2" spans="1:7" s="2" customFormat="1">
      <c r="A2" s="130" t="s">
        <v>320</v>
      </c>
      <c r="B2" s="131"/>
      <c r="C2" s="131"/>
      <c r="D2" s="131"/>
      <c r="E2" s="131"/>
      <c r="F2" s="131"/>
      <c r="G2" s="131"/>
    </row>
    <row r="3" spans="1:7" s="1" customFormat="1" ht="15.75" customHeight="1">
      <c r="A3" s="132" t="s">
        <v>316</v>
      </c>
      <c r="B3" s="133"/>
      <c r="C3" s="133"/>
      <c r="D3" s="133"/>
      <c r="E3" s="133"/>
      <c r="F3" s="133"/>
      <c r="G3" s="133"/>
    </row>
    <row r="4" spans="1:7" s="1" customFormat="1" ht="15.75" customHeight="1">
      <c r="A4" s="82"/>
      <c r="B4" s="83"/>
      <c r="C4" s="122"/>
      <c r="D4" s="83"/>
      <c r="E4" s="83"/>
      <c r="F4" s="83"/>
      <c r="G4" s="83"/>
    </row>
    <row r="5" spans="1:7" s="99" customFormat="1">
      <c r="A5" s="138" t="s">
        <v>0</v>
      </c>
      <c r="B5" s="138" t="s">
        <v>1</v>
      </c>
      <c r="C5" s="138" t="s">
        <v>361</v>
      </c>
      <c r="D5" s="135" t="s">
        <v>173</v>
      </c>
      <c r="E5" s="137" t="s">
        <v>322</v>
      </c>
      <c r="F5" s="138" t="s">
        <v>171</v>
      </c>
      <c r="G5" s="134" t="s">
        <v>172</v>
      </c>
    </row>
    <row r="6" spans="1:7" s="99" customFormat="1" ht="85.5" customHeight="1">
      <c r="A6" s="138"/>
      <c r="B6" s="138"/>
      <c r="C6" s="138"/>
      <c r="D6" s="136"/>
      <c r="E6" s="138"/>
      <c r="F6" s="138"/>
      <c r="G6" s="134"/>
    </row>
    <row r="7" spans="1:7" s="3" customFormat="1" ht="28.5">
      <c r="A7" s="84" t="s">
        <v>2</v>
      </c>
      <c r="B7" s="115" t="s">
        <v>3</v>
      </c>
      <c r="C7" s="91" t="s">
        <v>164</v>
      </c>
      <c r="D7" s="38">
        <f t="shared" ref="D7:E7" si="0">D8+D15+D20+D21+D22</f>
        <v>4746731</v>
      </c>
      <c r="E7" s="38">
        <f t="shared" si="0"/>
        <v>3568484.8080500001</v>
      </c>
      <c r="F7" s="10">
        <f>E7/D7*100-100</f>
        <v>-24.822265933123234</v>
      </c>
      <c r="G7" s="33"/>
    </row>
    <row r="8" spans="1:7" s="3" customFormat="1">
      <c r="A8" s="85" t="s">
        <v>4</v>
      </c>
      <c r="B8" s="115" t="s">
        <v>5</v>
      </c>
      <c r="C8" s="91" t="s">
        <v>164</v>
      </c>
      <c r="D8" s="38">
        <f>D9+D10+D11+D12+D13+D14</f>
        <v>1954096</v>
      </c>
      <c r="E8" s="38">
        <f>E9+E10+E11+E12+E13+E14</f>
        <v>1354308.5793399999</v>
      </c>
      <c r="F8" s="10">
        <f t="shared" ref="F8:F68" si="1">E8/D8*100-100</f>
        <v>-30.69385642568227</v>
      </c>
      <c r="G8" s="33"/>
    </row>
    <row r="9" spans="1:7" s="5" customFormat="1">
      <c r="A9" s="85" t="s">
        <v>6</v>
      </c>
      <c r="B9" s="115" t="s">
        <v>321</v>
      </c>
      <c r="C9" s="91" t="s">
        <v>164</v>
      </c>
      <c r="D9" s="38">
        <v>463802</v>
      </c>
      <c r="E9" s="38">
        <v>391396.77497999999</v>
      </c>
      <c r="F9" s="100">
        <f t="shared" si="1"/>
        <v>-15.611236049003679</v>
      </c>
      <c r="G9" s="25" t="s">
        <v>174</v>
      </c>
    </row>
    <row r="10" spans="1:7" s="3" customFormat="1" ht="21.75" customHeight="1">
      <c r="A10" s="85" t="s">
        <v>7</v>
      </c>
      <c r="B10" s="115" t="s">
        <v>300</v>
      </c>
      <c r="C10" s="91" t="s">
        <v>164</v>
      </c>
      <c r="D10" s="38">
        <v>13831</v>
      </c>
      <c r="E10" s="38">
        <v>9722.1374400000004</v>
      </c>
      <c r="F10" s="10">
        <f t="shared" si="1"/>
        <v>-29.707631841515436</v>
      </c>
      <c r="G10" s="25" t="s">
        <v>174</v>
      </c>
    </row>
    <row r="11" spans="1:7" s="3" customFormat="1">
      <c r="A11" s="85" t="s">
        <v>8</v>
      </c>
      <c r="B11" s="115" t="s">
        <v>9</v>
      </c>
      <c r="C11" s="91" t="s">
        <v>164</v>
      </c>
      <c r="D11" s="40">
        <v>229446</v>
      </c>
      <c r="E11" s="40">
        <v>154970.92593999999</v>
      </c>
      <c r="F11" s="10">
        <f t="shared" si="1"/>
        <v>-32.458649991719184</v>
      </c>
      <c r="G11" s="25" t="s">
        <v>174</v>
      </c>
    </row>
    <row r="12" spans="1:7" s="3" customFormat="1">
      <c r="A12" s="85" t="s">
        <v>10</v>
      </c>
      <c r="B12" s="115" t="s">
        <v>11</v>
      </c>
      <c r="C12" s="91" t="s">
        <v>164</v>
      </c>
      <c r="D12" s="38">
        <v>622</v>
      </c>
      <c r="E12" s="38">
        <v>1804.5892200000001</v>
      </c>
      <c r="F12" s="10">
        <f t="shared" si="1"/>
        <v>190.126884244373</v>
      </c>
      <c r="G12" s="25" t="s">
        <v>305</v>
      </c>
    </row>
    <row r="13" spans="1:7" s="3" customFormat="1">
      <c r="A13" s="85" t="s">
        <v>12</v>
      </c>
      <c r="B13" s="115" t="s">
        <v>13</v>
      </c>
      <c r="C13" s="91" t="s">
        <v>164</v>
      </c>
      <c r="D13" s="38">
        <v>604127</v>
      </c>
      <c r="E13" s="38">
        <v>441221.90590999997</v>
      </c>
      <c r="F13" s="10">
        <f t="shared" si="1"/>
        <v>-26.965372196574563</v>
      </c>
      <c r="G13" s="25" t="s">
        <v>301</v>
      </c>
    </row>
    <row r="14" spans="1:7" s="3" customFormat="1">
      <c r="A14" s="63" t="s">
        <v>14</v>
      </c>
      <c r="B14" s="115" t="s">
        <v>15</v>
      </c>
      <c r="C14" s="91" t="s">
        <v>164</v>
      </c>
      <c r="D14" s="38">
        <v>642268</v>
      </c>
      <c r="E14" s="38">
        <v>355192.24585000001</v>
      </c>
      <c r="F14" s="10">
        <f t="shared" si="1"/>
        <v>-44.697190915630237</v>
      </c>
      <c r="G14" s="25" t="s">
        <v>174</v>
      </c>
    </row>
    <row r="15" spans="1:7" s="3" customFormat="1">
      <c r="A15" s="85" t="s">
        <v>16</v>
      </c>
      <c r="B15" s="115" t="s">
        <v>17</v>
      </c>
      <c r="C15" s="91" t="s">
        <v>164</v>
      </c>
      <c r="D15" s="38">
        <f>SUM(D16:D19)</f>
        <v>1603291</v>
      </c>
      <c r="E15" s="38">
        <f>SUM(E16:E19)</f>
        <v>1339261.5748400001</v>
      </c>
      <c r="F15" s="10">
        <f t="shared" si="1"/>
        <v>-16.467966523856234</v>
      </c>
      <c r="G15" s="26"/>
    </row>
    <row r="16" spans="1:7">
      <c r="A16" s="86" t="s">
        <v>18</v>
      </c>
      <c r="B16" s="61" t="s">
        <v>19</v>
      </c>
      <c r="C16" s="87" t="s">
        <v>164</v>
      </c>
      <c r="D16" s="39">
        <v>1450949</v>
      </c>
      <c r="E16" s="39">
        <v>1211622.2943299999</v>
      </c>
      <c r="F16" s="10">
        <f t="shared" si="1"/>
        <v>-16.494494683824172</v>
      </c>
      <c r="G16" s="27" t="s">
        <v>174</v>
      </c>
    </row>
    <row r="17" spans="1:7" ht="30">
      <c r="A17" s="86" t="s">
        <v>20</v>
      </c>
      <c r="B17" s="61" t="s">
        <v>254</v>
      </c>
      <c r="C17" s="87" t="s">
        <v>164</v>
      </c>
      <c r="D17" s="39">
        <v>124056</v>
      </c>
      <c r="E17" s="39">
        <v>105121.81749</v>
      </c>
      <c r="F17" s="10">
        <f t="shared" si="1"/>
        <v>-15.262609232927062</v>
      </c>
      <c r="G17" s="28" t="s">
        <v>198</v>
      </c>
    </row>
    <row r="18" spans="1:7" s="7" customFormat="1" ht="30">
      <c r="A18" s="88" t="s">
        <v>21</v>
      </c>
      <c r="B18" s="89" t="s">
        <v>22</v>
      </c>
      <c r="C18" s="87" t="s">
        <v>164</v>
      </c>
      <c r="D18" s="39">
        <v>6522</v>
      </c>
      <c r="E18" s="39">
        <v>5510.5373399999999</v>
      </c>
      <c r="F18" s="10">
        <f t="shared" si="1"/>
        <v>-15.508473781048764</v>
      </c>
      <c r="G18" s="27" t="s">
        <v>174</v>
      </c>
    </row>
    <row r="19" spans="1:7" s="7" customFormat="1" ht="30">
      <c r="A19" s="90" t="s">
        <v>23</v>
      </c>
      <c r="B19" s="89" t="s">
        <v>24</v>
      </c>
      <c r="C19" s="87" t="s">
        <v>164</v>
      </c>
      <c r="D19" s="39">
        <v>21764</v>
      </c>
      <c r="E19" s="39">
        <v>17006.92568</v>
      </c>
      <c r="F19" s="10">
        <f t="shared" si="1"/>
        <v>-21.857536849843768</v>
      </c>
      <c r="G19" s="29" t="s">
        <v>176</v>
      </c>
    </row>
    <row r="20" spans="1:7" s="3" customFormat="1">
      <c r="A20" s="85" t="s">
        <v>25</v>
      </c>
      <c r="B20" s="115" t="s">
        <v>26</v>
      </c>
      <c r="C20" s="91" t="s">
        <v>164</v>
      </c>
      <c r="D20" s="38">
        <v>717020</v>
      </c>
      <c r="E20" s="38">
        <v>499449.42288000003</v>
      </c>
      <c r="F20" s="10">
        <f t="shared" si="1"/>
        <v>-30.343725017433272</v>
      </c>
      <c r="G20" s="27" t="s">
        <v>174</v>
      </c>
    </row>
    <row r="21" spans="1:7" s="3" customFormat="1">
      <c r="A21" s="85" t="s">
        <v>27</v>
      </c>
      <c r="B21" s="115" t="s">
        <v>28</v>
      </c>
      <c r="C21" s="91" t="s">
        <v>164</v>
      </c>
      <c r="D21" s="38">
        <v>208338</v>
      </c>
      <c r="E21" s="38">
        <v>214018.41832999999</v>
      </c>
      <c r="F21" s="10">
        <f t="shared" si="1"/>
        <v>2.7265397239101645</v>
      </c>
      <c r="G21" s="27" t="s">
        <v>326</v>
      </c>
    </row>
    <row r="22" spans="1:7" s="3" customFormat="1">
      <c r="A22" s="85" t="s">
        <v>29</v>
      </c>
      <c r="B22" s="115" t="s">
        <v>30</v>
      </c>
      <c r="C22" s="91" t="s">
        <v>164</v>
      </c>
      <c r="D22" s="39">
        <f>D23+D24+D25+D26+D27+D28+D33+D34</f>
        <v>263986</v>
      </c>
      <c r="E22" s="39">
        <f>E23+E24+E25+E26+E27+E28+E33+E34</f>
        <v>161446.81266000005</v>
      </c>
      <c r="F22" s="10">
        <f t="shared" si="1"/>
        <v>-38.842661103240303</v>
      </c>
      <c r="G22" s="33"/>
    </row>
    <row r="23" spans="1:7">
      <c r="A23" s="86" t="s">
        <v>31</v>
      </c>
      <c r="B23" s="61" t="s">
        <v>32</v>
      </c>
      <c r="C23" s="87" t="s">
        <v>164</v>
      </c>
      <c r="D23" s="39">
        <v>1774</v>
      </c>
      <c r="E23" s="39">
        <v>12427.512779999999</v>
      </c>
      <c r="F23" s="10">
        <f t="shared" si="1"/>
        <v>600.53623337091312</v>
      </c>
      <c r="G23" s="27" t="s">
        <v>174</v>
      </c>
    </row>
    <row r="24" spans="1:7" ht="30">
      <c r="A24" s="86" t="s">
        <v>33</v>
      </c>
      <c r="B24" s="61" t="s">
        <v>34</v>
      </c>
      <c r="C24" s="87" t="s">
        <v>164</v>
      </c>
      <c r="D24" s="39">
        <v>17253</v>
      </c>
      <c r="E24" s="39">
        <v>5266.5879999999997</v>
      </c>
      <c r="F24" s="10">
        <f t="shared" si="1"/>
        <v>-69.47436387874572</v>
      </c>
      <c r="G24" s="28" t="s">
        <v>302</v>
      </c>
    </row>
    <row r="25" spans="1:7" s="7" customFormat="1" ht="30">
      <c r="A25" s="90" t="s">
        <v>35</v>
      </c>
      <c r="B25" s="89" t="s">
        <v>36</v>
      </c>
      <c r="C25" s="91" t="s">
        <v>164</v>
      </c>
      <c r="D25" s="39">
        <v>140</v>
      </c>
      <c r="E25" s="39">
        <v>1312.7767199999998</v>
      </c>
      <c r="F25" s="10">
        <f t="shared" si="1"/>
        <v>837.69765714285711</v>
      </c>
      <c r="G25" s="27" t="s">
        <v>330</v>
      </c>
    </row>
    <row r="26" spans="1:7" s="8" customFormat="1">
      <c r="A26" s="90" t="s">
        <v>37</v>
      </c>
      <c r="B26" s="89" t="s">
        <v>216</v>
      </c>
      <c r="C26" s="91" t="s">
        <v>164</v>
      </c>
      <c r="D26" s="39">
        <v>72830</v>
      </c>
      <c r="E26" s="39">
        <v>32492.736779999999</v>
      </c>
      <c r="F26" s="10">
        <f t="shared" si="1"/>
        <v>-55.385504901826174</v>
      </c>
      <c r="G26" s="27" t="s">
        <v>174</v>
      </c>
    </row>
    <row r="27" spans="1:7">
      <c r="A27" s="86" t="s">
        <v>38</v>
      </c>
      <c r="B27" s="92" t="s">
        <v>170</v>
      </c>
      <c r="C27" s="87" t="s">
        <v>164</v>
      </c>
      <c r="D27" s="39">
        <v>272</v>
      </c>
      <c r="E27" s="39">
        <v>290.18727999999999</v>
      </c>
      <c r="F27" s="10">
        <f t="shared" si="1"/>
        <v>6.6864999999999952</v>
      </c>
      <c r="G27" s="27" t="s">
        <v>178</v>
      </c>
    </row>
    <row r="28" spans="1:7">
      <c r="A28" s="86" t="s">
        <v>39</v>
      </c>
      <c r="B28" s="61" t="s">
        <v>40</v>
      </c>
      <c r="C28" s="87" t="s">
        <v>164</v>
      </c>
      <c r="D28" s="39">
        <f>SUM(D29:D32)</f>
        <v>26942.5</v>
      </c>
      <c r="E28" s="39">
        <f>SUM(E29:E32)</f>
        <v>22379.24422</v>
      </c>
      <c r="F28" s="10">
        <f t="shared" si="1"/>
        <v>-16.93701690637468</v>
      </c>
      <c r="G28" s="27" t="s">
        <v>174</v>
      </c>
    </row>
    <row r="29" spans="1:7">
      <c r="A29" s="86" t="s">
        <v>41</v>
      </c>
      <c r="B29" s="61" t="s">
        <v>42</v>
      </c>
      <c r="C29" s="87" t="s">
        <v>164</v>
      </c>
      <c r="D29" s="39">
        <v>22740.5</v>
      </c>
      <c r="E29" s="39">
        <v>18877.697550000001</v>
      </c>
      <c r="F29" s="10">
        <f t="shared" si="1"/>
        <v>-16.986444669202513</v>
      </c>
      <c r="G29" s="27" t="s">
        <v>174</v>
      </c>
    </row>
    <row r="30" spans="1:7" ht="30">
      <c r="A30" s="86" t="s">
        <v>43</v>
      </c>
      <c r="B30" s="92" t="s">
        <v>44</v>
      </c>
      <c r="C30" s="87" t="s">
        <v>164</v>
      </c>
      <c r="D30" s="39">
        <v>2654</v>
      </c>
      <c r="E30" s="39">
        <v>2285.6847600000001</v>
      </c>
      <c r="F30" s="10">
        <f t="shared" si="1"/>
        <v>-13.877740768651094</v>
      </c>
      <c r="G30" s="27" t="s">
        <v>174</v>
      </c>
    </row>
    <row r="31" spans="1:7">
      <c r="A31" s="86" t="s">
        <v>45</v>
      </c>
      <c r="B31" s="92" t="s">
        <v>46</v>
      </c>
      <c r="C31" s="87" t="s">
        <v>164</v>
      </c>
      <c r="D31" s="39">
        <v>630</v>
      </c>
      <c r="E31" s="39">
        <v>494.75695999999999</v>
      </c>
      <c r="F31" s="10">
        <f t="shared" si="1"/>
        <v>-21.467149206349205</v>
      </c>
      <c r="G31" s="27" t="s">
        <v>174</v>
      </c>
    </row>
    <row r="32" spans="1:7" ht="45">
      <c r="A32" s="86" t="s">
        <v>47</v>
      </c>
      <c r="B32" s="92" t="s">
        <v>48</v>
      </c>
      <c r="C32" s="87" t="s">
        <v>164</v>
      </c>
      <c r="D32" s="39">
        <v>918</v>
      </c>
      <c r="E32" s="39">
        <v>721.10495000000003</v>
      </c>
      <c r="F32" s="10">
        <f t="shared" si="1"/>
        <v>-21.448262527233112</v>
      </c>
      <c r="G32" s="27" t="s">
        <v>174</v>
      </c>
    </row>
    <row r="33" spans="1:7">
      <c r="A33" s="86" t="s">
        <v>49</v>
      </c>
      <c r="B33" s="61" t="s">
        <v>50</v>
      </c>
      <c r="C33" s="87" t="s">
        <v>164</v>
      </c>
      <c r="D33" s="39">
        <v>944</v>
      </c>
      <c r="E33" s="39">
        <v>767.92700000000002</v>
      </c>
      <c r="F33" s="10">
        <f t="shared" si="1"/>
        <v>-18.651800847457622</v>
      </c>
      <c r="G33" s="35" t="s">
        <v>179</v>
      </c>
    </row>
    <row r="34" spans="1:7">
      <c r="A34" s="86" t="s">
        <v>51</v>
      </c>
      <c r="B34" s="61" t="s">
        <v>52</v>
      </c>
      <c r="C34" s="87" t="s">
        <v>164</v>
      </c>
      <c r="D34" s="39">
        <f>D35+D36+D37+D38+D39+D40+D41+D42+D43+D44+D45+D46+D47</f>
        <v>143830.5</v>
      </c>
      <c r="E34" s="39">
        <f>E35+E36+E37+E38+E39+E40+E41+E42+E43+E44+E45+E46+E47+E48</f>
        <v>86509.839880000043</v>
      </c>
      <c r="F34" s="10">
        <f t="shared" si="1"/>
        <v>-39.852924185065028</v>
      </c>
      <c r="G34" s="35"/>
    </row>
    <row r="35" spans="1:7" s="7" customFormat="1" ht="50.25" customHeight="1">
      <c r="A35" s="90" t="s">
        <v>53</v>
      </c>
      <c r="B35" s="89" t="s">
        <v>54</v>
      </c>
      <c r="C35" s="91" t="s">
        <v>164</v>
      </c>
      <c r="D35" s="39">
        <v>105100</v>
      </c>
      <c r="E35" s="39">
        <v>54917.153330000001</v>
      </c>
      <c r="F35" s="10">
        <f t="shared" si="1"/>
        <v>-47.747713292102759</v>
      </c>
      <c r="G35" s="27" t="s">
        <v>306</v>
      </c>
    </row>
    <row r="36" spans="1:7">
      <c r="A36" s="90" t="s">
        <v>55</v>
      </c>
      <c r="B36" s="61" t="s">
        <v>56</v>
      </c>
      <c r="C36" s="87" t="s">
        <v>164</v>
      </c>
      <c r="D36" s="39">
        <v>1165.2</v>
      </c>
      <c r="E36" s="39">
        <v>1115.625</v>
      </c>
      <c r="F36" s="10">
        <f t="shared" si="1"/>
        <v>-4.2546343975283207</v>
      </c>
      <c r="G36" s="35" t="s">
        <v>180</v>
      </c>
    </row>
    <row r="37" spans="1:7">
      <c r="A37" s="90" t="s">
        <v>57</v>
      </c>
      <c r="B37" s="61" t="s">
        <v>58</v>
      </c>
      <c r="C37" s="87" t="s">
        <v>164</v>
      </c>
      <c r="D37" s="39">
        <v>3597.3</v>
      </c>
      <c r="E37" s="39">
        <v>1997.9290000000001</v>
      </c>
      <c r="F37" s="10">
        <f t="shared" si="1"/>
        <v>-44.460317460317455</v>
      </c>
      <c r="G37" s="27" t="s">
        <v>191</v>
      </c>
    </row>
    <row r="38" spans="1:7">
      <c r="A38" s="90" t="s">
        <v>59</v>
      </c>
      <c r="B38" s="61" t="s">
        <v>60</v>
      </c>
      <c r="C38" s="87" t="s">
        <v>164</v>
      </c>
      <c r="D38" s="39">
        <v>295</v>
      </c>
      <c r="E38" s="39">
        <v>144.196</v>
      </c>
      <c r="F38" s="10">
        <f t="shared" si="1"/>
        <v>-51.12</v>
      </c>
      <c r="G38" s="27" t="s">
        <v>174</v>
      </c>
    </row>
    <row r="39" spans="1:7">
      <c r="A39" s="90" t="s">
        <v>61</v>
      </c>
      <c r="B39" s="61" t="s">
        <v>62</v>
      </c>
      <c r="C39" s="87" t="s">
        <v>164</v>
      </c>
      <c r="D39" s="39">
        <v>1905</v>
      </c>
      <c r="E39" s="39">
        <v>2150.61697</v>
      </c>
      <c r="F39" s="10">
        <f t="shared" si="1"/>
        <v>12.893279265091877</v>
      </c>
      <c r="G39" s="27" t="s">
        <v>327</v>
      </c>
    </row>
    <row r="40" spans="1:7" ht="30">
      <c r="A40" s="90" t="s">
        <v>63</v>
      </c>
      <c r="B40" s="61" t="s">
        <v>64</v>
      </c>
      <c r="C40" s="87" t="s">
        <v>164</v>
      </c>
      <c r="D40" s="39">
        <v>2161</v>
      </c>
      <c r="E40" s="39">
        <v>462.51</v>
      </c>
      <c r="F40" s="10">
        <f t="shared" si="1"/>
        <v>-78.59740860712634</v>
      </c>
      <c r="G40" s="27" t="s">
        <v>174</v>
      </c>
    </row>
    <row r="41" spans="1:7">
      <c r="A41" s="90" t="s">
        <v>65</v>
      </c>
      <c r="B41" s="61" t="s">
        <v>66</v>
      </c>
      <c r="C41" s="87" t="s">
        <v>164</v>
      </c>
      <c r="D41" s="39">
        <v>11852</v>
      </c>
      <c r="E41" s="39">
        <v>9027.3994299999995</v>
      </c>
      <c r="F41" s="10">
        <f t="shared" si="1"/>
        <v>-23.832269406007427</v>
      </c>
      <c r="G41" s="27" t="s">
        <v>174</v>
      </c>
    </row>
    <row r="42" spans="1:7">
      <c r="A42" s="90" t="s">
        <v>67</v>
      </c>
      <c r="B42" s="61" t="s">
        <v>68</v>
      </c>
      <c r="C42" s="87" t="s">
        <v>164</v>
      </c>
      <c r="D42" s="39">
        <v>4743</v>
      </c>
      <c r="E42" s="39">
        <v>5907.0693499999998</v>
      </c>
      <c r="F42" s="10">
        <f t="shared" si="1"/>
        <v>24.542891629770196</v>
      </c>
      <c r="G42" s="27" t="s">
        <v>324</v>
      </c>
    </row>
    <row r="43" spans="1:7" ht="30">
      <c r="A43" s="90" t="s">
        <v>69</v>
      </c>
      <c r="B43" s="61" t="s">
        <v>70</v>
      </c>
      <c r="C43" s="87" t="s">
        <v>164</v>
      </c>
      <c r="D43" s="39">
        <v>360</v>
      </c>
      <c r="E43" s="39">
        <v>2156.0041000000001</v>
      </c>
      <c r="F43" s="10">
        <f t="shared" si="1"/>
        <v>498.89002777777773</v>
      </c>
      <c r="G43" s="27" t="s">
        <v>324</v>
      </c>
    </row>
    <row r="44" spans="1:7" ht="60">
      <c r="A44" s="90" t="s">
        <v>71</v>
      </c>
      <c r="B44" s="61" t="s">
        <v>72</v>
      </c>
      <c r="C44" s="87" t="s">
        <v>164</v>
      </c>
      <c r="D44" s="39">
        <v>903</v>
      </c>
      <c r="E44" s="39">
        <v>2995.4911400000001</v>
      </c>
      <c r="F44" s="10">
        <f t="shared" si="1"/>
        <v>231.72659357696568</v>
      </c>
      <c r="G44" s="27" t="s">
        <v>304</v>
      </c>
    </row>
    <row r="45" spans="1:7">
      <c r="A45" s="90" t="s">
        <v>73</v>
      </c>
      <c r="B45" s="61" t="s">
        <v>74</v>
      </c>
      <c r="C45" s="87" t="s">
        <v>164</v>
      </c>
      <c r="D45" s="39">
        <v>4323</v>
      </c>
      <c r="E45" s="39">
        <v>0</v>
      </c>
      <c r="F45" s="10">
        <f t="shared" si="1"/>
        <v>-100</v>
      </c>
      <c r="G45" s="28" t="s">
        <v>355</v>
      </c>
    </row>
    <row r="46" spans="1:7" ht="30">
      <c r="A46" s="90" t="s">
        <v>75</v>
      </c>
      <c r="B46" s="61" t="s">
        <v>76</v>
      </c>
      <c r="C46" s="87" t="s">
        <v>164</v>
      </c>
      <c r="D46" s="39">
        <v>4898</v>
      </c>
      <c r="E46" s="39">
        <v>4544.9939999999997</v>
      </c>
      <c r="F46" s="10">
        <f t="shared" si="1"/>
        <v>-7.2071457737852285</v>
      </c>
      <c r="G46" s="27" t="s">
        <v>174</v>
      </c>
    </row>
    <row r="47" spans="1:7">
      <c r="A47" s="90" t="s">
        <v>77</v>
      </c>
      <c r="B47" s="61" t="s">
        <v>78</v>
      </c>
      <c r="C47" s="87" t="s">
        <v>164</v>
      </c>
      <c r="D47" s="39">
        <v>2528</v>
      </c>
      <c r="E47" s="39">
        <v>275.7158</v>
      </c>
      <c r="F47" s="10">
        <f t="shared" si="1"/>
        <v>-89.093520569620253</v>
      </c>
      <c r="G47" s="27" t="s">
        <v>191</v>
      </c>
    </row>
    <row r="48" spans="1:7">
      <c r="A48" s="90" t="s">
        <v>337</v>
      </c>
      <c r="B48" s="61" t="s">
        <v>338</v>
      </c>
      <c r="C48" s="87" t="s">
        <v>164</v>
      </c>
      <c r="D48" s="39"/>
      <c r="E48" s="39">
        <v>815.13576</v>
      </c>
      <c r="F48" s="10"/>
      <c r="G48" s="27" t="s">
        <v>174</v>
      </c>
    </row>
    <row r="49" spans="1:7" s="3" customFormat="1">
      <c r="A49" s="63" t="s">
        <v>79</v>
      </c>
      <c r="B49" s="115" t="s">
        <v>80</v>
      </c>
      <c r="C49" s="91" t="s">
        <v>164</v>
      </c>
      <c r="D49" s="38">
        <f>D50+D85+D101</f>
        <v>267639</v>
      </c>
      <c r="E49" s="38">
        <f>E50+E85+E101</f>
        <v>211167.70144999999</v>
      </c>
      <c r="F49" s="10">
        <f t="shared" si="1"/>
        <v>-21.099801803922446</v>
      </c>
      <c r="G49" s="33"/>
    </row>
    <row r="50" spans="1:7" s="3" customFormat="1">
      <c r="A50" s="85" t="s">
        <v>81</v>
      </c>
      <c r="B50" s="115" t="s">
        <v>82</v>
      </c>
      <c r="C50" s="91" t="s">
        <v>164</v>
      </c>
      <c r="D50" s="38">
        <f>D51+D52+D53+D54+D55+D56+D59+D60+D61+D68</f>
        <v>174548</v>
      </c>
      <c r="E50" s="38">
        <f>E51+E52+E53+E54+E55+E56+E59+E60+E61+E68</f>
        <v>132547.53913999998</v>
      </c>
      <c r="F50" s="10">
        <f t="shared" si="1"/>
        <v>-24.062413124183607</v>
      </c>
      <c r="G50" s="33"/>
    </row>
    <row r="51" spans="1:7">
      <c r="A51" s="86" t="s">
        <v>83</v>
      </c>
      <c r="B51" s="61" t="s">
        <v>84</v>
      </c>
      <c r="C51" s="87" t="s">
        <v>164</v>
      </c>
      <c r="D51" s="39">
        <v>85890</v>
      </c>
      <c r="E51" s="39">
        <v>70440.895999999993</v>
      </c>
      <c r="F51" s="10">
        <f t="shared" si="1"/>
        <v>-17.987081150308541</v>
      </c>
      <c r="G51" s="27" t="s">
        <v>174</v>
      </c>
    </row>
    <row r="52" spans="1:7" ht="30">
      <c r="A52" s="86" t="s">
        <v>85</v>
      </c>
      <c r="B52" s="61" t="s">
        <v>254</v>
      </c>
      <c r="C52" s="87" t="s">
        <v>164</v>
      </c>
      <c r="D52" s="39">
        <v>7344</v>
      </c>
      <c r="E52" s="39">
        <v>6043.7148200000001</v>
      </c>
      <c r="F52" s="10">
        <f t="shared" si="1"/>
        <v>-17.70540822440087</v>
      </c>
      <c r="G52" s="27" t="s">
        <v>175</v>
      </c>
    </row>
    <row r="53" spans="1:7" ht="30">
      <c r="A53" s="86" t="s">
        <v>86</v>
      </c>
      <c r="B53" s="61" t="s">
        <v>24</v>
      </c>
      <c r="C53" s="87" t="s">
        <v>164</v>
      </c>
      <c r="D53" s="39">
        <v>1288</v>
      </c>
      <c r="E53" s="39">
        <v>962.37986000000001</v>
      </c>
      <c r="F53" s="10">
        <f t="shared" si="1"/>
        <v>-25.281066770186328</v>
      </c>
      <c r="G53" s="29" t="s">
        <v>176</v>
      </c>
    </row>
    <row r="54" spans="1:7" s="7" customFormat="1">
      <c r="A54" s="90" t="s">
        <v>87</v>
      </c>
      <c r="B54" s="89" t="s">
        <v>88</v>
      </c>
      <c r="C54" s="91" t="s">
        <v>164</v>
      </c>
      <c r="D54" s="39">
        <v>9669</v>
      </c>
      <c r="E54" s="39">
        <v>12673.34859</v>
      </c>
      <c r="F54" s="10">
        <f t="shared" si="1"/>
        <v>31.071968042196687</v>
      </c>
      <c r="G54" s="27" t="s">
        <v>331</v>
      </c>
    </row>
    <row r="55" spans="1:7" ht="45">
      <c r="A55" s="86" t="s">
        <v>89</v>
      </c>
      <c r="B55" s="61" t="s">
        <v>90</v>
      </c>
      <c r="C55" s="87" t="s">
        <v>164</v>
      </c>
      <c r="D55" s="39">
        <v>1793</v>
      </c>
      <c r="E55" s="39">
        <v>1174.22775</v>
      </c>
      <c r="F55" s="10">
        <f t="shared" si="1"/>
        <v>-34.510443390964866</v>
      </c>
      <c r="G55" s="27" t="s">
        <v>174</v>
      </c>
    </row>
    <row r="56" spans="1:7">
      <c r="A56" s="86" t="s">
        <v>91</v>
      </c>
      <c r="B56" s="61" t="s">
        <v>92</v>
      </c>
      <c r="C56" s="87" t="s">
        <v>164</v>
      </c>
      <c r="D56" s="39">
        <f>D57+D58</f>
        <v>2379</v>
      </c>
      <c r="E56" s="39">
        <f>E57+E58</f>
        <v>1810.81529</v>
      </c>
      <c r="F56" s="10">
        <f t="shared" si="1"/>
        <v>-23.883342160571658</v>
      </c>
      <c r="G56" s="35"/>
    </row>
    <row r="57" spans="1:7" ht="30">
      <c r="A57" s="93" t="s">
        <v>93</v>
      </c>
      <c r="B57" s="27" t="s">
        <v>54</v>
      </c>
      <c r="C57" s="87" t="s">
        <v>164</v>
      </c>
      <c r="D57" s="39">
        <v>421</v>
      </c>
      <c r="E57" s="39">
        <v>692.37256000000002</v>
      </c>
      <c r="F57" s="10">
        <f t="shared" si="1"/>
        <v>64.459040380047497</v>
      </c>
      <c r="G57" s="30" t="s">
        <v>332</v>
      </c>
    </row>
    <row r="58" spans="1:7" ht="45">
      <c r="A58" s="93" t="s">
        <v>94</v>
      </c>
      <c r="B58" s="27" t="s">
        <v>95</v>
      </c>
      <c r="C58" s="87" t="s">
        <v>164</v>
      </c>
      <c r="D58" s="39">
        <v>1958</v>
      </c>
      <c r="E58" s="39">
        <v>1118.44273</v>
      </c>
      <c r="F58" s="10">
        <f t="shared" si="1"/>
        <v>-42.878307967313589</v>
      </c>
      <c r="G58" s="27" t="s">
        <v>182</v>
      </c>
    </row>
    <row r="59" spans="1:7">
      <c r="A59" s="86" t="s">
        <v>96</v>
      </c>
      <c r="B59" s="61" t="s">
        <v>32</v>
      </c>
      <c r="C59" s="87" t="s">
        <v>164</v>
      </c>
      <c r="D59" s="39">
        <v>1228</v>
      </c>
      <c r="E59" s="39">
        <v>1075.7236700000001</v>
      </c>
      <c r="F59" s="10">
        <f t="shared" si="1"/>
        <v>-12.400352605863191</v>
      </c>
      <c r="G59" s="27" t="s">
        <v>174</v>
      </c>
    </row>
    <row r="60" spans="1:7">
      <c r="A60" s="86" t="s">
        <v>97</v>
      </c>
      <c r="B60" s="61" t="s">
        <v>98</v>
      </c>
      <c r="C60" s="87" t="s">
        <v>164</v>
      </c>
      <c r="D60" s="39">
        <v>337</v>
      </c>
      <c r="E60" s="39">
        <v>387.73527999999999</v>
      </c>
      <c r="F60" s="10">
        <f t="shared" si="1"/>
        <v>15.054979228486644</v>
      </c>
      <c r="G60" s="27" t="s">
        <v>174</v>
      </c>
    </row>
    <row r="61" spans="1:7">
      <c r="A61" s="86" t="s">
        <v>99</v>
      </c>
      <c r="B61" s="61" t="s">
        <v>100</v>
      </c>
      <c r="C61" s="87" t="s">
        <v>164</v>
      </c>
      <c r="D61" s="39">
        <f>D62+D63+D64+D65+D66+D67</f>
        <v>53153</v>
      </c>
      <c r="E61" s="39">
        <f>E62+E63+E64+E65+E66+E67</f>
        <v>27182.726500000001</v>
      </c>
      <c r="F61" s="10">
        <f t="shared" si="1"/>
        <v>-48.859468891690028</v>
      </c>
      <c r="G61" s="27"/>
    </row>
    <row r="62" spans="1:7">
      <c r="A62" s="86" t="s">
        <v>101</v>
      </c>
      <c r="B62" s="61" t="s">
        <v>102</v>
      </c>
      <c r="C62" s="87" t="s">
        <v>164</v>
      </c>
      <c r="D62" s="39">
        <v>35808</v>
      </c>
      <c r="E62" s="39">
        <v>15547.143</v>
      </c>
      <c r="F62" s="10">
        <f t="shared" si="1"/>
        <v>-56.58192861930295</v>
      </c>
      <c r="G62" s="27" t="s">
        <v>174</v>
      </c>
    </row>
    <row r="63" spans="1:7">
      <c r="A63" s="86" t="s">
        <v>103</v>
      </c>
      <c r="B63" s="61" t="s">
        <v>104</v>
      </c>
      <c r="C63" s="87" t="s">
        <v>164</v>
      </c>
      <c r="D63" s="39">
        <v>54</v>
      </c>
      <c r="E63" s="39">
        <v>35</v>
      </c>
      <c r="F63" s="10">
        <f t="shared" si="1"/>
        <v>-35.18518518518519</v>
      </c>
      <c r="G63" s="27" t="s">
        <v>174</v>
      </c>
    </row>
    <row r="64" spans="1:7">
      <c r="A64" s="86" t="s">
        <v>105</v>
      </c>
      <c r="B64" s="61" t="s">
        <v>106</v>
      </c>
      <c r="C64" s="87" t="s">
        <v>164</v>
      </c>
      <c r="D64" s="39">
        <v>3439</v>
      </c>
      <c r="E64" s="39">
        <v>2032.325</v>
      </c>
      <c r="F64" s="10">
        <f t="shared" si="1"/>
        <v>-40.903605699331202</v>
      </c>
      <c r="G64" s="27" t="s">
        <v>325</v>
      </c>
    </row>
    <row r="65" spans="1:11">
      <c r="A65" s="86" t="s">
        <v>107</v>
      </c>
      <c r="B65" s="61" t="s">
        <v>108</v>
      </c>
      <c r="C65" s="87" t="s">
        <v>164</v>
      </c>
      <c r="D65" s="39">
        <v>10268</v>
      </c>
      <c r="E65" s="39">
        <v>9206.5604999999996</v>
      </c>
      <c r="F65" s="10">
        <f t="shared" si="1"/>
        <v>-10.337353915075965</v>
      </c>
      <c r="G65" s="27" t="s">
        <v>174</v>
      </c>
    </row>
    <row r="66" spans="1:11" ht="60">
      <c r="A66" s="86" t="s">
        <v>109</v>
      </c>
      <c r="B66" s="61" t="s">
        <v>110</v>
      </c>
      <c r="C66" s="87" t="s">
        <v>164</v>
      </c>
      <c r="D66" s="39">
        <v>49</v>
      </c>
      <c r="E66" s="39">
        <v>0</v>
      </c>
      <c r="F66" s="10">
        <f t="shared" si="1"/>
        <v>-100</v>
      </c>
      <c r="G66" s="31" t="s">
        <v>183</v>
      </c>
    </row>
    <row r="67" spans="1:11" ht="23.25" customHeight="1">
      <c r="A67" s="86" t="s">
        <v>111</v>
      </c>
      <c r="B67" s="61" t="s">
        <v>112</v>
      </c>
      <c r="C67" s="87" t="s">
        <v>164</v>
      </c>
      <c r="D67" s="39">
        <v>3535</v>
      </c>
      <c r="E67" s="39">
        <v>361.69799999999998</v>
      </c>
      <c r="F67" s="10">
        <f t="shared" si="1"/>
        <v>-89.768090523338046</v>
      </c>
      <c r="G67" s="32" t="s">
        <v>184</v>
      </c>
    </row>
    <row r="68" spans="1:11" s="7" customFormat="1">
      <c r="A68" s="90" t="s">
        <v>113</v>
      </c>
      <c r="B68" s="89" t="s">
        <v>114</v>
      </c>
      <c r="C68" s="91" t="s">
        <v>164</v>
      </c>
      <c r="D68" s="39">
        <f>D69+D70+D71+D72+D73+D76+D77+D78+D79+D80+D81+D82</f>
        <v>11467</v>
      </c>
      <c r="E68" s="39">
        <f>SUM(E69:E84)</f>
        <v>10795.971379999999</v>
      </c>
      <c r="F68" s="10">
        <f t="shared" si="1"/>
        <v>-5.8518236679166336</v>
      </c>
      <c r="G68" s="35"/>
    </row>
    <row r="69" spans="1:11">
      <c r="A69" s="86" t="s">
        <v>115</v>
      </c>
      <c r="B69" s="61" t="s">
        <v>116</v>
      </c>
      <c r="C69" s="87" t="s">
        <v>164</v>
      </c>
      <c r="D69" s="39">
        <v>4539</v>
      </c>
      <c r="E69" s="39">
        <v>3707.4731699999998</v>
      </c>
      <c r="F69" s="10">
        <f t="shared" ref="F69:F109" si="2">E69/D69*100-100</f>
        <v>-18.31960409781891</v>
      </c>
      <c r="G69" s="27" t="s">
        <v>174</v>
      </c>
    </row>
    <row r="70" spans="1:11">
      <c r="A70" s="86" t="s">
        <v>117</v>
      </c>
      <c r="B70" s="61" t="s">
        <v>68</v>
      </c>
      <c r="C70" s="87" t="s">
        <v>164</v>
      </c>
      <c r="D70" s="39">
        <v>177</v>
      </c>
      <c r="E70" s="39">
        <v>803.87900000000002</v>
      </c>
      <c r="F70" s="10">
        <f t="shared" si="2"/>
        <v>354.16892655367229</v>
      </c>
      <c r="G70" s="27" t="s">
        <v>331</v>
      </c>
    </row>
    <row r="71" spans="1:11">
      <c r="A71" s="86" t="s">
        <v>118</v>
      </c>
      <c r="B71" s="61" t="s">
        <v>119</v>
      </c>
      <c r="C71" s="87" t="s">
        <v>164</v>
      </c>
      <c r="D71" s="39">
        <v>159</v>
      </c>
      <c r="E71" s="39">
        <v>144</v>
      </c>
      <c r="F71" s="10">
        <f t="shared" si="2"/>
        <v>-9.4339622641509351</v>
      </c>
      <c r="G71" s="27" t="s">
        <v>174</v>
      </c>
    </row>
    <row r="72" spans="1:11" ht="30">
      <c r="A72" s="86" t="s">
        <v>120</v>
      </c>
      <c r="B72" s="61" t="s">
        <v>121</v>
      </c>
      <c r="C72" s="87" t="s">
        <v>164</v>
      </c>
      <c r="D72" s="39">
        <v>1057</v>
      </c>
      <c r="E72" s="39">
        <v>1219.2496799999999</v>
      </c>
      <c r="F72" s="10">
        <f t="shared" si="2"/>
        <v>15.350017029328285</v>
      </c>
      <c r="G72" s="27" t="s">
        <v>174</v>
      </c>
    </row>
    <row r="73" spans="1:11">
      <c r="A73" s="86" t="s">
        <v>122</v>
      </c>
      <c r="B73" s="61" t="s">
        <v>58</v>
      </c>
      <c r="C73" s="87" t="s">
        <v>164</v>
      </c>
      <c r="D73" s="39">
        <v>321</v>
      </c>
      <c r="E73" s="39">
        <v>31.491</v>
      </c>
      <c r="F73" s="10">
        <f t="shared" si="2"/>
        <v>-90.189719626168227</v>
      </c>
      <c r="G73" s="27" t="s">
        <v>324</v>
      </c>
    </row>
    <row r="74" spans="1:11">
      <c r="A74" s="86" t="s">
        <v>123</v>
      </c>
      <c r="B74" s="61" t="s">
        <v>344</v>
      </c>
      <c r="C74" s="87" t="s">
        <v>164</v>
      </c>
      <c r="D74" s="39">
        <v>0</v>
      </c>
      <c r="E74" s="39">
        <v>0</v>
      </c>
      <c r="F74" s="10">
        <v>0</v>
      </c>
      <c r="G74" s="27"/>
    </row>
    <row r="75" spans="1:11">
      <c r="A75" s="86" t="s">
        <v>125</v>
      </c>
      <c r="B75" s="61" t="s">
        <v>352</v>
      </c>
      <c r="C75" s="87" t="s">
        <v>164</v>
      </c>
      <c r="D75" s="39">
        <v>0</v>
      </c>
      <c r="E75" s="39">
        <v>0</v>
      </c>
      <c r="F75" s="10">
        <v>0</v>
      </c>
      <c r="G75" s="27"/>
    </row>
    <row r="76" spans="1:11" ht="25.5" customHeight="1">
      <c r="A76" s="86" t="s">
        <v>127</v>
      </c>
      <c r="B76" s="61" t="s">
        <v>124</v>
      </c>
      <c r="C76" s="87" t="s">
        <v>164</v>
      </c>
      <c r="D76" s="39">
        <v>1452</v>
      </c>
      <c r="E76" s="39">
        <v>2136.9450000000002</v>
      </c>
      <c r="F76" s="10">
        <f t="shared" si="2"/>
        <v>47.172520661157051</v>
      </c>
      <c r="G76" s="27" t="s">
        <v>324</v>
      </c>
      <c r="H76" s="3"/>
    </row>
    <row r="77" spans="1:11">
      <c r="A77" s="86" t="s">
        <v>345</v>
      </c>
      <c r="B77" s="61" t="s">
        <v>126</v>
      </c>
      <c r="C77" s="87" t="s">
        <v>164</v>
      </c>
      <c r="D77" s="39">
        <v>581</v>
      </c>
      <c r="E77" s="39">
        <v>11.618</v>
      </c>
      <c r="F77" s="10">
        <f t="shared" si="2"/>
        <v>-98.000344234079179</v>
      </c>
      <c r="G77" s="27" t="s">
        <v>185</v>
      </c>
    </row>
    <row r="78" spans="1:11">
      <c r="A78" s="86" t="s">
        <v>346</v>
      </c>
      <c r="B78" s="61" t="s">
        <v>36</v>
      </c>
      <c r="C78" s="87" t="s">
        <v>164</v>
      </c>
      <c r="D78" s="39">
        <v>509</v>
      </c>
      <c r="E78" s="39">
        <v>281.43601999999998</v>
      </c>
      <c r="F78" s="10">
        <f t="shared" si="2"/>
        <v>-44.708051080550106</v>
      </c>
      <c r="G78" s="27" t="s">
        <v>174</v>
      </c>
    </row>
    <row r="79" spans="1:11" ht="30">
      <c r="A79" s="86" t="s">
        <v>347</v>
      </c>
      <c r="B79" s="61" t="s">
        <v>129</v>
      </c>
      <c r="C79" s="87" t="s">
        <v>164</v>
      </c>
      <c r="D79" s="39">
        <v>31</v>
      </c>
      <c r="E79" s="39"/>
      <c r="F79" s="10"/>
      <c r="G79" s="27" t="s">
        <v>354</v>
      </c>
      <c r="H79" s="3"/>
      <c r="I79" s="3"/>
      <c r="J79" s="3"/>
      <c r="K79" s="3"/>
    </row>
    <row r="80" spans="1:11" ht="30">
      <c r="A80" s="86" t="s">
        <v>348</v>
      </c>
      <c r="B80" s="61" t="s">
        <v>131</v>
      </c>
      <c r="C80" s="87" t="s">
        <v>164</v>
      </c>
      <c r="D80" s="39">
        <v>1962</v>
      </c>
      <c r="E80" s="39">
        <v>55.531889999999997</v>
      </c>
      <c r="F80" s="10">
        <f t="shared" si="2"/>
        <v>-97.169628440366978</v>
      </c>
      <c r="G80" s="27" t="s">
        <v>303</v>
      </c>
    </row>
    <row r="81" spans="1:7" ht="30">
      <c r="A81" s="86" t="s">
        <v>349</v>
      </c>
      <c r="B81" s="61" t="s">
        <v>335</v>
      </c>
      <c r="C81" s="87" t="s">
        <v>164</v>
      </c>
      <c r="D81" s="39">
        <v>147</v>
      </c>
      <c r="E81" s="39">
        <v>1328.6424999999999</v>
      </c>
      <c r="F81" s="10">
        <f t="shared" si="2"/>
        <v>803.83843537414953</v>
      </c>
      <c r="G81" s="34" t="s">
        <v>328</v>
      </c>
    </row>
    <row r="82" spans="1:7">
      <c r="A82" s="86" t="s">
        <v>350</v>
      </c>
      <c r="B82" s="61" t="s">
        <v>134</v>
      </c>
      <c r="C82" s="87" t="s">
        <v>164</v>
      </c>
      <c r="D82" s="39">
        <v>532</v>
      </c>
      <c r="E82" s="39">
        <v>741.65599999999995</v>
      </c>
      <c r="F82" s="10">
        <f t="shared" si="2"/>
        <v>39.409022556390966</v>
      </c>
      <c r="G82" s="27" t="s">
        <v>323</v>
      </c>
    </row>
    <row r="83" spans="1:7">
      <c r="A83" s="86" t="s">
        <v>351</v>
      </c>
      <c r="B83" s="61" t="s">
        <v>342</v>
      </c>
      <c r="C83" s="87" t="s">
        <v>164</v>
      </c>
      <c r="D83" s="39"/>
      <c r="E83" s="39">
        <v>334.04912000000002</v>
      </c>
      <c r="F83" s="10"/>
      <c r="G83" s="27"/>
    </row>
    <row r="84" spans="1:7">
      <c r="A84" s="86" t="s">
        <v>353</v>
      </c>
      <c r="B84" s="61" t="s">
        <v>343</v>
      </c>
      <c r="C84" s="87" t="s">
        <v>164</v>
      </c>
      <c r="D84" s="39"/>
      <c r="E84" s="39"/>
      <c r="F84" s="10"/>
      <c r="G84" s="28" t="s">
        <v>355</v>
      </c>
    </row>
    <row r="85" spans="1:7" s="3" customFormat="1">
      <c r="A85" s="94" t="s">
        <v>135</v>
      </c>
      <c r="B85" s="115" t="s">
        <v>136</v>
      </c>
      <c r="C85" s="91" t="s">
        <v>164</v>
      </c>
      <c r="D85" s="38">
        <f>D86+D87</f>
        <v>93091</v>
      </c>
      <c r="E85" s="38">
        <f>E86+E87</f>
        <v>78483.580310000005</v>
      </c>
      <c r="F85" s="10">
        <f t="shared" si="2"/>
        <v>-15.691548796339063</v>
      </c>
      <c r="G85" s="33"/>
    </row>
    <row r="86" spans="1:7" s="7" customFormat="1">
      <c r="A86" s="90" t="s">
        <v>284</v>
      </c>
      <c r="B86" s="89" t="s">
        <v>137</v>
      </c>
      <c r="C86" s="91" t="s">
        <v>164</v>
      </c>
      <c r="D86" s="39">
        <v>3732</v>
      </c>
      <c r="E86" s="39">
        <v>2818.1377200000002</v>
      </c>
      <c r="F86" s="10">
        <f t="shared" si="2"/>
        <v>-24.48719935691318</v>
      </c>
      <c r="G86" s="27" t="s">
        <v>174</v>
      </c>
    </row>
    <row r="87" spans="1:7" s="7" customFormat="1">
      <c r="A87" s="90" t="s">
        <v>138</v>
      </c>
      <c r="B87" s="89" t="s">
        <v>52</v>
      </c>
      <c r="C87" s="91" t="s">
        <v>164</v>
      </c>
      <c r="D87" s="39">
        <f>D88+D92+D93+D94+D95+D96+D97+D98+D99</f>
        <v>89359</v>
      </c>
      <c r="E87" s="39">
        <f>E88+E92+E93+E94+E95+E96+E97+E98+E99+E100</f>
        <v>75665.442590000006</v>
      </c>
      <c r="F87" s="10">
        <f t="shared" si="2"/>
        <v>-15.324206190758616</v>
      </c>
      <c r="G87" s="35"/>
    </row>
    <row r="88" spans="1:7" s="7" customFormat="1">
      <c r="A88" s="93" t="s">
        <v>139</v>
      </c>
      <c r="B88" s="89" t="s">
        <v>140</v>
      </c>
      <c r="C88" s="91" t="s">
        <v>164</v>
      </c>
      <c r="D88" s="39">
        <f>D89+D90</f>
        <v>205</v>
      </c>
      <c r="E88" s="39">
        <f>E89+E90+E91</f>
        <v>744.64811999999995</v>
      </c>
      <c r="F88" s="10">
        <f t="shared" si="2"/>
        <v>263.24298536585366</v>
      </c>
      <c r="G88" s="35"/>
    </row>
    <row r="89" spans="1:7">
      <c r="A89" s="93" t="s">
        <v>141</v>
      </c>
      <c r="B89" s="27" t="s">
        <v>142</v>
      </c>
      <c r="C89" s="87" t="s">
        <v>164</v>
      </c>
      <c r="D89" s="39">
        <v>36</v>
      </c>
      <c r="E89" s="39">
        <v>477.17923999999999</v>
      </c>
      <c r="F89" s="10">
        <f t="shared" si="2"/>
        <v>1225.4978888888888</v>
      </c>
      <c r="G89" s="139" t="s">
        <v>187</v>
      </c>
    </row>
    <row r="90" spans="1:7">
      <c r="A90" s="93" t="s">
        <v>143</v>
      </c>
      <c r="B90" s="27" t="s">
        <v>144</v>
      </c>
      <c r="C90" s="87" t="s">
        <v>164</v>
      </c>
      <c r="D90" s="39">
        <v>169</v>
      </c>
      <c r="E90" s="39">
        <v>260.67388</v>
      </c>
      <c r="F90" s="10">
        <f t="shared" si="2"/>
        <v>54.244899408284027</v>
      </c>
      <c r="G90" s="139"/>
    </row>
    <row r="91" spans="1:7">
      <c r="A91" s="93" t="s">
        <v>357</v>
      </c>
      <c r="B91" s="27" t="s">
        <v>356</v>
      </c>
      <c r="C91" s="87" t="s">
        <v>164</v>
      </c>
      <c r="D91" s="39"/>
      <c r="E91" s="39">
        <v>6.7949999999999999</v>
      </c>
      <c r="F91" s="10"/>
      <c r="G91" s="114"/>
    </row>
    <row r="92" spans="1:7">
      <c r="A92" s="86" t="s">
        <v>145</v>
      </c>
      <c r="B92" s="61" t="s">
        <v>309</v>
      </c>
      <c r="C92" s="87" t="s">
        <v>164</v>
      </c>
      <c r="D92" s="39">
        <v>1048</v>
      </c>
      <c r="E92" s="39">
        <v>813.08009000000004</v>
      </c>
      <c r="F92" s="10">
        <f t="shared" si="2"/>
        <v>-22.416021946564882</v>
      </c>
      <c r="G92" s="27" t="s">
        <v>174</v>
      </c>
    </row>
    <row r="93" spans="1:7" ht="30">
      <c r="A93" s="86" t="s">
        <v>146</v>
      </c>
      <c r="B93" s="61" t="s">
        <v>308</v>
      </c>
      <c r="C93" s="87" t="s">
        <v>164</v>
      </c>
      <c r="D93" s="39">
        <v>165</v>
      </c>
      <c r="E93" s="39">
        <v>394.61901999999998</v>
      </c>
      <c r="F93" s="10">
        <f t="shared" si="2"/>
        <v>139.16304242424241</v>
      </c>
      <c r="G93" s="30" t="s">
        <v>193</v>
      </c>
    </row>
    <row r="94" spans="1:7" ht="45">
      <c r="A94" s="86" t="s">
        <v>147</v>
      </c>
      <c r="B94" s="61" t="s">
        <v>307</v>
      </c>
      <c r="C94" s="87" t="s">
        <v>164</v>
      </c>
      <c r="D94" s="39">
        <v>165</v>
      </c>
      <c r="E94" s="39">
        <v>412.76283000000001</v>
      </c>
      <c r="F94" s="10">
        <f t="shared" si="2"/>
        <v>150.15929090909091</v>
      </c>
      <c r="G94" s="35" t="s">
        <v>189</v>
      </c>
    </row>
    <row r="95" spans="1:7">
      <c r="A95" s="86" t="s">
        <v>148</v>
      </c>
      <c r="B95" s="61" t="s">
        <v>310</v>
      </c>
      <c r="C95" s="87" t="s">
        <v>164</v>
      </c>
      <c r="D95" s="39">
        <v>639</v>
      </c>
      <c r="E95" s="39">
        <v>795.63583000000006</v>
      </c>
      <c r="F95" s="10">
        <f t="shared" si="2"/>
        <v>24.512649452269187</v>
      </c>
      <c r="G95" s="27" t="s">
        <v>324</v>
      </c>
    </row>
    <row r="96" spans="1:7" s="7" customFormat="1" ht="30">
      <c r="A96" s="86" t="s">
        <v>149</v>
      </c>
      <c r="B96" s="89" t="s">
        <v>311</v>
      </c>
      <c r="C96" s="91" t="s">
        <v>164</v>
      </c>
      <c r="D96" s="39">
        <v>172</v>
      </c>
      <c r="E96" s="39">
        <v>695.32010000000002</v>
      </c>
      <c r="F96" s="10">
        <f t="shared" si="2"/>
        <v>304.25587209302324</v>
      </c>
      <c r="G96" s="30" t="s">
        <v>192</v>
      </c>
    </row>
    <row r="97" spans="1:7">
      <c r="A97" s="86" t="s">
        <v>150</v>
      </c>
      <c r="B97" s="61" t="s">
        <v>312</v>
      </c>
      <c r="C97" s="87" t="s">
        <v>164</v>
      </c>
      <c r="D97" s="39">
        <v>5831</v>
      </c>
      <c r="E97" s="39">
        <v>3467.509</v>
      </c>
      <c r="F97" s="10">
        <f t="shared" si="2"/>
        <v>-40.533201852169441</v>
      </c>
      <c r="G97" s="27" t="s">
        <v>191</v>
      </c>
    </row>
    <row r="98" spans="1:7" ht="30">
      <c r="A98" s="86" t="s">
        <v>151</v>
      </c>
      <c r="B98" s="61" t="s">
        <v>313</v>
      </c>
      <c r="C98" s="87" t="s">
        <v>164</v>
      </c>
      <c r="D98" s="39">
        <v>63</v>
      </c>
      <c r="E98" s="39">
        <v>261.23214999999999</v>
      </c>
      <c r="F98" s="10">
        <f t="shared" si="2"/>
        <v>314.65420634920633</v>
      </c>
      <c r="G98" s="30" t="s">
        <v>188</v>
      </c>
    </row>
    <row r="99" spans="1:7" ht="45">
      <c r="A99" s="86" t="s">
        <v>152</v>
      </c>
      <c r="B99" s="61" t="s">
        <v>314</v>
      </c>
      <c r="C99" s="87" t="s">
        <v>164</v>
      </c>
      <c r="D99" s="39">
        <v>81071</v>
      </c>
      <c r="E99" s="39">
        <v>67559.241500000004</v>
      </c>
      <c r="F99" s="10">
        <f t="shared" si="2"/>
        <v>-16.666574360745514</v>
      </c>
      <c r="G99" s="27" t="s">
        <v>195</v>
      </c>
    </row>
    <row r="100" spans="1:7">
      <c r="A100" s="86" t="s">
        <v>288</v>
      </c>
      <c r="B100" s="61" t="s">
        <v>358</v>
      </c>
      <c r="C100" s="87" t="s">
        <v>164</v>
      </c>
      <c r="D100" s="39"/>
      <c r="E100" s="39">
        <v>521.39395000000002</v>
      </c>
      <c r="F100" s="10"/>
      <c r="G100" s="27" t="s">
        <v>331</v>
      </c>
    </row>
    <row r="101" spans="1:7" s="3" customFormat="1" ht="30">
      <c r="A101" s="63" t="s">
        <v>153</v>
      </c>
      <c r="B101" s="95" t="s">
        <v>154</v>
      </c>
      <c r="C101" s="87" t="s">
        <v>164</v>
      </c>
      <c r="D101" s="38">
        <v>0</v>
      </c>
      <c r="E101" s="38">
        <v>136.58199999999999</v>
      </c>
      <c r="F101" s="10"/>
      <c r="G101" s="27" t="s">
        <v>315</v>
      </c>
    </row>
    <row r="102" spans="1:7" s="3" customFormat="1">
      <c r="A102" s="63" t="s">
        <v>155</v>
      </c>
      <c r="B102" s="115" t="s">
        <v>156</v>
      </c>
      <c r="C102" s="91" t="s">
        <v>164</v>
      </c>
      <c r="D102" s="46">
        <f>D7+D49</f>
        <v>5014370</v>
      </c>
      <c r="E102" s="46">
        <f>E7+E49</f>
        <v>3779652.5095000002</v>
      </c>
      <c r="F102" s="10">
        <f t="shared" si="2"/>
        <v>-24.62358163637704</v>
      </c>
      <c r="G102" s="33"/>
    </row>
    <row r="103" spans="1:7" s="3" customFormat="1">
      <c r="A103" s="63" t="s">
        <v>157</v>
      </c>
      <c r="B103" s="115" t="s">
        <v>158</v>
      </c>
      <c r="C103" s="91" t="s">
        <v>164</v>
      </c>
      <c r="D103" s="47"/>
      <c r="E103" s="47">
        <f>E104-E102</f>
        <v>276636.49049999984</v>
      </c>
      <c r="F103" s="10"/>
      <c r="G103" s="35" t="s">
        <v>196</v>
      </c>
    </row>
    <row r="104" spans="1:7" s="3" customFormat="1">
      <c r="A104" s="84" t="s">
        <v>159</v>
      </c>
      <c r="B104" s="96" t="s">
        <v>160</v>
      </c>
      <c r="C104" s="91" t="s">
        <v>164</v>
      </c>
      <c r="D104" s="46">
        <f>D102</f>
        <v>5014370</v>
      </c>
      <c r="E104" s="111">
        <v>4056289</v>
      </c>
      <c r="F104" s="10">
        <f t="shared" si="2"/>
        <v>-19.106707323153259</v>
      </c>
      <c r="G104" s="33"/>
    </row>
    <row r="105" spans="1:7" s="7" customFormat="1">
      <c r="A105" s="142" t="s">
        <v>161</v>
      </c>
      <c r="B105" s="143" t="s">
        <v>162</v>
      </c>
      <c r="C105" s="91" t="s">
        <v>163</v>
      </c>
      <c r="D105" s="47">
        <v>41926</v>
      </c>
      <c r="E105" s="47">
        <v>36290</v>
      </c>
      <c r="F105" s="10">
        <f t="shared" si="2"/>
        <v>-13.442732433334925</v>
      </c>
      <c r="G105" s="35" t="s">
        <v>336</v>
      </c>
    </row>
    <row r="106" spans="1:7" s="7" customFormat="1">
      <c r="A106" s="142"/>
      <c r="B106" s="143"/>
      <c r="C106" s="91" t="s">
        <v>164</v>
      </c>
      <c r="D106" s="46">
        <f>D104</f>
        <v>5014370</v>
      </c>
      <c r="E106" s="46">
        <f>E104</f>
        <v>4056289</v>
      </c>
      <c r="F106" s="10">
        <f t="shared" si="2"/>
        <v>-19.106707323153259</v>
      </c>
      <c r="G106" s="35"/>
    </row>
    <row r="107" spans="1:7" s="5" customFormat="1">
      <c r="A107" s="142" t="s">
        <v>167</v>
      </c>
      <c r="B107" s="143" t="s">
        <v>168</v>
      </c>
      <c r="C107" s="123" t="s">
        <v>169</v>
      </c>
      <c r="D107" s="48">
        <v>15.4</v>
      </c>
      <c r="E107" s="48">
        <v>13</v>
      </c>
      <c r="F107" s="10">
        <f t="shared" si="2"/>
        <v>-15.584415584415595</v>
      </c>
      <c r="G107" s="140" t="s">
        <v>197</v>
      </c>
    </row>
    <row r="108" spans="1:7" ht="18">
      <c r="A108" s="142"/>
      <c r="B108" s="143"/>
      <c r="C108" s="87" t="s">
        <v>359</v>
      </c>
      <c r="D108" s="47">
        <v>2903</v>
      </c>
      <c r="E108" s="47">
        <v>2273</v>
      </c>
      <c r="F108" s="10">
        <f t="shared" si="2"/>
        <v>-21.701687909059601</v>
      </c>
      <c r="G108" s="141"/>
    </row>
    <row r="109" spans="1:7" s="9" customFormat="1" ht="27.75" customHeight="1">
      <c r="A109" s="97" t="s">
        <v>165</v>
      </c>
      <c r="B109" s="98" t="s">
        <v>166</v>
      </c>
      <c r="C109" s="124" t="s">
        <v>360</v>
      </c>
      <c r="D109" s="49">
        <f>D104/D105</f>
        <v>119.6004865715785</v>
      </c>
      <c r="E109" s="49">
        <f>E104/E105</f>
        <v>111.77429043813723</v>
      </c>
      <c r="F109" s="10">
        <f t="shared" si="2"/>
        <v>-6.5436156304911464</v>
      </c>
      <c r="G109" s="33"/>
    </row>
    <row r="110" spans="1:7">
      <c r="A110" s="41"/>
      <c r="B110" s="42"/>
      <c r="C110" s="43"/>
      <c r="D110" s="101"/>
      <c r="E110" s="44"/>
      <c r="F110" s="45"/>
    </row>
    <row r="111" spans="1:7">
      <c r="A111" s="4"/>
    </row>
    <row r="112" spans="1:7" ht="35.1" customHeight="1">
      <c r="A112" s="4"/>
      <c r="B112" s="104"/>
      <c r="C112" s="126"/>
      <c r="D112" s="127"/>
      <c r="E112" s="127"/>
      <c r="F112" s="127"/>
    </row>
    <row r="113" spans="1:6" ht="35.1" customHeight="1">
      <c r="A113" s="4"/>
      <c r="B113" s="105"/>
      <c r="C113" s="127"/>
      <c r="D113" s="127"/>
      <c r="E113" s="127"/>
      <c r="F113" s="127"/>
    </row>
    <row r="114" spans="1:6" ht="35.1" customHeight="1">
      <c r="A114" s="4"/>
      <c r="B114" s="106"/>
      <c r="C114" s="128"/>
      <c r="D114" s="128"/>
      <c r="E114" s="128"/>
      <c r="F114" s="128"/>
    </row>
    <row r="115" spans="1:6" ht="35.1" customHeight="1">
      <c r="A115" s="4"/>
      <c r="B115" s="107"/>
      <c r="C115" s="129"/>
      <c r="D115" s="128"/>
      <c r="E115" s="128"/>
      <c r="F115" s="128"/>
    </row>
    <row r="116" spans="1:6" ht="35.1" customHeight="1">
      <c r="A116" s="4"/>
      <c r="B116" s="107"/>
      <c r="C116" s="128"/>
      <c r="D116" s="128"/>
      <c r="E116" s="128"/>
      <c r="F116" s="128"/>
    </row>
    <row r="117" spans="1:6" ht="35.1" customHeight="1">
      <c r="A117" s="4"/>
      <c r="B117" s="107"/>
      <c r="C117" s="125"/>
      <c r="D117" s="125"/>
      <c r="E117" s="125"/>
      <c r="F117" s="125"/>
    </row>
    <row r="118" spans="1:6" ht="35.1" customHeight="1">
      <c r="A118" s="4"/>
      <c r="B118" s="108"/>
      <c r="C118" s="109"/>
      <c r="D118" s="118"/>
      <c r="E118" s="118"/>
      <c r="F118" s="110"/>
    </row>
    <row r="119" spans="1:6" ht="35.1" customHeight="1">
      <c r="A119" s="4"/>
      <c r="B119" s="108"/>
      <c r="C119" s="109"/>
      <c r="D119" s="118"/>
      <c r="E119" s="118"/>
      <c r="F119" s="110"/>
    </row>
    <row r="120" spans="1:6" ht="42" customHeight="1">
      <c r="A120" s="4"/>
      <c r="B120" s="107"/>
      <c r="C120" s="109"/>
      <c r="D120" s="118"/>
      <c r="E120" s="118"/>
      <c r="F120" s="110"/>
    </row>
    <row r="121" spans="1:6" ht="42" customHeight="1">
      <c r="A121" s="4"/>
      <c r="B121" s="107"/>
      <c r="C121" s="109"/>
      <c r="D121" s="118"/>
      <c r="E121" s="118"/>
      <c r="F121" s="110"/>
    </row>
    <row r="122" spans="1:6">
      <c r="A122" s="4"/>
    </row>
    <row r="123" spans="1:6">
      <c r="A123" s="4"/>
    </row>
    <row r="124" spans="1:6">
      <c r="A124" s="4"/>
    </row>
    <row r="125" spans="1:6">
      <c r="A125" s="4"/>
    </row>
    <row r="126" spans="1:6">
      <c r="A126" s="4"/>
    </row>
    <row r="127" spans="1:6">
      <c r="A127" s="4"/>
    </row>
    <row r="128" spans="1:6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  <row r="140" spans="1:1">
      <c r="A140" s="4"/>
    </row>
    <row r="141" spans="1:1">
      <c r="A141" s="4"/>
    </row>
    <row r="142" spans="1:1">
      <c r="A142" s="4"/>
    </row>
    <row r="143" spans="1:1">
      <c r="A143" s="4"/>
    </row>
    <row r="144" spans="1:1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  <row r="150" spans="1:1">
      <c r="A150" s="4"/>
    </row>
    <row r="151" spans="1:1">
      <c r="A151" s="4"/>
    </row>
    <row r="152" spans="1:1">
      <c r="A152" s="4"/>
    </row>
    <row r="153" spans="1:1">
      <c r="A153" s="4"/>
    </row>
    <row r="154" spans="1:1">
      <c r="A154" s="4"/>
    </row>
    <row r="155" spans="1:1">
      <c r="A155" s="4"/>
    </row>
    <row r="156" spans="1:1">
      <c r="A156" s="4"/>
    </row>
    <row r="157" spans="1:1">
      <c r="A157" s="4"/>
    </row>
    <row r="158" spans="1:1">
      <c r="A158" s="4"/>
    </row>
    <row r="159" spans="1:1">
      <c r="A159" s="4"/>
    </row>
    <row r="160" spans="1:1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  <row r="167" spans="1:1">
      <c r="A167" s="4"/>
    </row>
    <row r="168" spans="1:1">
      <c r="A168" s="4"/>
    </row>
    <row r="169" spans="1:1">
      <c r="A169" s="4"/>
    </row>
    <row r="170" spans="1:1">
      <c r="A170" s="4"/>
    </row>
    <row r="171" spans="1:1">
      <c r="A171" s="4"/>
    </row>
    <row r="172" spans="1:1">
      <c r="A172" s="4"/>
    </row>
    <row r="173" spans="1:1">
      <c r="A173" s="4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4"/>
    </row>
    <row r="192" spans="1: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  <row r="197" spans="1:1">
      <c r="A197" s="4"/>
    </row>
    <row r="198" spans="1:1">
      <c r="A198" s="4"/>
    </row>
    <row r="199" spans="1:1">
      <c r="A199" s="4"/>
    </row>
    <row r="200" spans="1:1">
      <c r="A200" s="4"/>
    </row>
    <row r="201" spans="1:1">
      <c r="A201" s="4"/>
    </row>
    <row r="202" spans="1:1">
      <c r="A202" s="4"/>
    </row>
    <row r="203" spans="1:1">
      <c r="A203" s="4"/>
    </row>
    <row r="204" spans="1:1">
      <c r="A204" s="4"/>
    </row>
    <row r="205" spans="1:1">
      <c r="A205" s="4"/>
    </row>
    <row r="206" spans="1:1">
      <c r="A206" s="4"/>
    </row>
    <row r="207" spans="1:1">
      <c r="A207" s="4"/>
    </row>
    <row r="208" spans="1:1">
      <c r="A208" s="4"/>
    </row>
    <row r="209" spans="1:1">
      <c r="A209" s="4"/>
    </row>
    <row r="210" spans="1:1">
      <c r="A210" s="4"/>
    </row>
    <row r="211" spans="1:1">
      <c r="A211" s="4"/>
    </row>
    <row r="212" spans="1:1">
      <c r="A212" s="4"/>
    </row>
    <row r="213" spans="1:1">
      <c r="A213" s="4"/>
    </row>
    <row r="214" spans="1:1">
      <c r="A214" s="4"/>
    </row>
    <row r="215" spans="1:1">
      <c r="A215" s="4"/>
    </row>
    <row r="216" spans="1:1">
      <c r="A216" s="4"/>
    </row>
    <row r="217" spans="1:1">
      <c r="A217" s="4"/>
    </row>
    <row r="218" spans="1:1">
      <c r="A218" s="4"/>
    </row>
    <row r="219" spans="1:1">
      <c r="A219" s="4"/>
    </row>
    <row r="220" spans="1:1">
      <c r="A220" s="4"/>
    </row>
    <row r="221" spans="1:1">
      <c r="A221" s="4"/>
    </row>
    <row r="222" spans="1:1">
      <c r="A222" s="4"/>
    </row>
    <row r="223" spans="1:1">
      <c r="A223" s="4"/>
    </row>
    <row r="224" spans="1:1">
      <c r="A224" s="4"/>
    </row>
    <row r="225" spans="1:1">
      <c r="A225" s="4"/>
    </row>
    <row r="226" spans="1:1">
      <c r="A226" s="4"/>
    </row>
    <row r="227" spans="1:1">
      <c r="A227" s="4"/>
    </row>
    <row r="228" spans="1:1">
      <c r="A228" s="4"/>
    </row>
    <row r="229" spans="1:1">
      <c r="A229" s="4"/>
    </row>
    <row r="230" spans="1:1">
      <c r="A230" s="4"/>
    </row>
    <row r="231" spans="1:1">
      <c r="A231" s="4"/>
    </row>
    <row r="232" spans="1:1">
      <c r="A232" s="4"/>
    </row>
    <row r="233" spans="1:1">
      <c r="A233" s="4"/>
    </row>
    <row r="234" spans="1:1">
      <c r="A234" s="4"/>
    </row>
    <row r="235" spans="1:1">
      <c r="A235" s="4"/>
    </row>
    <row r="236" spans="1:1">
      <c r="A236" s="4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4"/>
    </row>
    <row r="245" spans="1:1">
      <c r="A245" s="4"/>
    </row>
    <row r="246" spans="1:1">
      <c r="A246" s="4"/>
    </row>
    <row r="247" spans="1:1">
      <c r="A247" s="4"/>
    </row>
    <row r="248" spans="1:1">
      <c r="A248" s="4"/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  <row r="258" spans="1:1">
      <c r="A258" s="4"/>
    </row>
    <row r="259" spans="1:1">
      <c r="A259" s="4"/>
    </row>
    <row r="260" spans="1:1">
      <c r="A260" s="4"/>
    </row>
    <row r="261" spans="1:1">
      <c r="A261" s="4"/>
    </row>
    <row r="262" spans="1:1">
      <c r="A262" s="4"/>
    </row>
    <row r="263" spans="1:1">
      <c r="A263" s="4"/>
    </row>
    <row r="264" spans="1:1">
      <c r="A264" s="4"/>
    </row>
    <row r="265" spans="1:1">
      <c r="A265" s="4"/>
    </row>
    <row r="266" spans="1:1">
      <c r="A266" s="4"/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  <row r="271" spans="1:1">
      <c r="A271" s="4"/>
    </row>
    <row r="272" spans="1:1">
      <c r="A272" s="4"/>
    </row>
    <row r="273" spans="1:1">
      <c r="A273" s="4"/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  <row r="288" spans="1:1">
      <c r="A288" s="4"/>
    </row>
    <row r="289" spans="1:1">
      <c r="A289" s="4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>
      <c r="A296" s="4"/>
    </row>
    <row r="297" spans="1:1">
      <c r="A297" s="4"/>
    </row>
    <row r="298" spans="1:1">
      <c r="A298" s="4"/>
    </row>
    <row r="299" spans="1:1">
      <c r="A299" s="4"/>
    </row>
    <row r="300" spans="1:1">
      <c r="A300" s="4"/>
    </row>
    <row r="301" spans="1:1">
      <c r="A301" s="4"/>
    </row>
    <row r="302" spans="1:1">
      <c r="A302" s="4"/>
    </row>
    <row r="303" spans="1:1">
      <c r="A303" s="4"/>
    </row>
    <row r="304" spans="1:1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  <row r="315" spans="1:1">
      <c r="A315" s="4"/>
    </row>
    <row r="316" spans="1:1">
      <c r="A316" s="4"/>
    </row>
    <row r="317" spans="1:1">
      <c r="A317" s="4"/>
    </row>
    <row r="318" spans="1:1">
      <c r="A318" s="4"/>
    </row>
    <row r="319" spans="1:1">
      <c r="A319" s="4"/>
    </row>
    <row r="320" spans="1:1">
      <c r="A320" s="4"/>
    </row>
    <row r="321" spans="1:1">
      <c r="A321" s="4"/>
    </row>
    <row r="322" spans="1:1">
      <c r="A322" s="4"/>
    </row>
    <row r="323" spans="1:1">
      <c r="A323" s="4"/>
    </row>
    <row r="324" spans="1:1">
      <c r="A324" s="4"/>
    </row>
    <row r="325" spans="1:1">
      <c r="A325" s="4"/>
    </row>
    <row r="326" spans="1:1">
      <c r="A326" s="4"/>
    </row>
    <row r="327" spans="1:1">
      <c r="A327" s="4"/>
    </row>
    <row r="328" spans="1:1">
      <c r="A328" s="4"/>
    </row>
    <row r="329" spans="1:1">
      <c r="A329" s="4"/>
    </row>
    <row r="330" spans="1:1">
      <c r="A330" s="4"/>
    </row>
    <row r="331" spans="1:1">
      <c r="A331" s="4"/>
    </row>
    <row r="332" spans="1:1">
      <c r="A332" s="4"/>
    </row>
    <row r="333" spans="1:1">
      <c r="A333" s="4"/>
    </row>
    <row r="334" spans="1:1">
      <c r="A334" s="4"/>
    </row>
    <row r="335" spans="1:1">
      <c r="A335" s="4"/>
    </row>
    <row r="336" spans="1:1">
      <c r="A336" s="4"/>
    </row>
    <row r="337" spans="1:1">
      <c r="A337" s="4"/>
    </row>
    <row r="338" spans="1:1">
      <c r="A338" s="4"/>
    </row>
    <row r="339" spans="1:1">
      <c r="A339" s="4"/>
    </row>
    <row r="340" spans="1:1">
      <c r="A340" s="4"/>
    </row>
    <row r="341" spans="1:1">
      <c r="A341" s="4"/>
    </row>
    <row r="342" spans="1:1">
      <c r="A342" s="4"/>
    </row>
    <row r="343" spans="1:1">
      <c r="A343" s="4"/>
    </row>
    <row r="344" spans="1:1">
      <c r="A344" s="4"/>
    </row>
    <row r="345" spans="1:1">
      <c r="A345" s="4"/>
    </row>
    <row r="346" spans="1:1">
      <c r="A346" s="4"/>
    </row>
    <row r="347" spans="1:1">
      <c r="A347" s="4"/>
    </row>
    <row r="348" spans="1:1">
      <c r="A348" s="4"/>
    </row>
    <row r="349" spans="1:1">
      <c r="A349" s="4"/>
    </row>
    <row r="350" spans="1:1">
      <c r="A350" s="4"/>
    </row>
    <row r="351" spans="1:1">
      <c r="A351" s="4"/>
    </row>
    <row r="352" spans="1:1">
      <c r="A352" s="4"/>
    </row>
    <row r="353" spans="1:1">
      <c r="A353" s="4"/>
    </row>
    <row r="354" spans="1:1">
      <c r="A354" s="4"/>
    </row>
    <row r="355" spans="1:1">
      <c r="A355" s="4"/>
    </row>
    <row r="356" spans="1:1">
      <c r="A356" s="4"/>
    </row>
    <row r="357" spans="1:1">
      <c r="A357" s="4"/>
    </row>
    <row r="358" spans="1:1">
      <c r="A358" s="4"/>
    </row>
    <row r="359" spans="1:1">
      <c r="A359" s="4"/>
    </row>
    <row r="360" spans="1:1">
      <c r="A360" s="4"/>
    </row>
    <row r="361" spans="1:1">
      <c r="A361" s="4"/>
    </row>
    <row r="362" spans="1:1">
      <c r="A362" s="4"/>
    </row>
    <row r="363" spans="1:1">
      <c r="A363" s="4"/>
    </row>
    <row r="364" spans="1:1">
      <c r="A364" s="4"/>
    </row>
    <row r="365" spans="1:1">
      <c r="A365" s="4"/>
    </row>
    <row r="366" spans="1:1">
      <c r="A366" s="4"/>
    </row>
    <row r="367" spans="1:1">
      <c r="A367" s="4"/>
    </row>
    <row r="368" spans="1:1">
      <c r="A368" s="4"/>
    </row>
    <row r="369" spans="1:1">
      <c r="A369" s="4"/>
    </row>
    <row r="370" spans="1:1">
      <c r="A370" s="4"/>
    </row>
    <row r="371" spans="1:1">
      <c r="A371" s="4"/>
    </row>
    <row r="372" spans="1:1">
      <c r="A372" s="4"/>
    </row>
    <row r="373" spans="1:1">
      <c r="A373" s="4"/>
    </row>
    <row r="374" spans="1:1">
      <c r="A374" s="4"/>
    </row>
    <row r="375" spans="1:1">
      <c r="A375" s="4"/>
    </row>
    <row r="376" spans="1:1">
      <c r="A376" s="4"/>
    </row>
    <row r="377" spans="1:1">
      <c r="A377" s="4"/>
    </row>
    <row r="378" spans="1:1">
      <c r="A378" s="4"/>
    </row>
    <row r="379" spans="1:1">
      <c r="A379" s="4"/>
    </row>
    <row r="380" spans="1:1">
      <c r="A380" s="4"/>
    </row>
    <row r="381" spans="1:1">
      <c r="A381" s="4"/>
    </row>
    <row r="382" spans="1:1">
      <c r="A382" s="4"/>
    </row>
    <row r="383" spans="1:1">
      <c r="A383" s="4"/>
    </row>
    <row r="384" spans="1:1">
      <c r="A384" s="4"/>
    </row>
    <row r="385" spans="1:1">
      <c r="A385" s="4"/>
    </row>
    <row r="386" spans="1:1">
      <c r="A386" s="4"/>
    </row>
    <row r="387" spans="1:1">
      <c r="A387" s="4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4"/>
    </row>
    <row r="414" spans="1:1">
      <c r="A414" s="4"/>
    </row>
    <row r="415" spans="1:1">
      <c r="A415" s="4"/>
    </row>
    <row r="416" spans="1:1">
      <c r="A416" s="4"/>
    </row>
    <row r="417" spans="1:1">
      <c r="A417" s="4"/>
    </row>
    <row r="418" spans="1:1">
      <c r="A418" s="4"/>
    </row>
    <row r="419" spans="1:1">
      <c r="A419" s="4"/>
    </row>
    <row r="420" spans="1:1">
      <c r="A420" s="4"/>
    </row>
    <row r="421" spans="1:1">
      <c r="A421" s="4"/>
    </row>
    <row r="422" spans="1:1">
      <c r="A422" s="4"/>
    </row>
    <row r="423" spans="1:1">
      <c r="A423" s="4"/>
    </row>
    <row r="424" spans="1:1">
      <c r="A424" s="4"/>
    </row>
    <row r="425" spans="1:1">
      <c r="A425" s="4"/>
    </row>
    <row r="426" spans="1:1">
      <c r="A426" s="4"/>
    </row>
    <row r="427" spans="1:1">
      <c r="A427" s="4"/>
    </row>
    <row r="428" spans="1:1">
      <c r="A428" s="4"/>
    </row>
    <row r="429" spans="1:1">
      <c r="A429" s="4"/>
    </row>
    <row r="430" spans="1:1">
      <c r="A430" s="4"/>
    </row>
    <row r="431" spans="1:1">
      <c r="A431" s="4"/>
    </row>
    <row r="432" spans="1:1">
      <c r="A432" s="4"/>
    </row>
    <row r="433" spans="1:1">
      <c r="A433" s="4"/>
    </row>
    <row r="434" spans="1:1">
      <c r="A434" s="4"/>
    </row>
    <row r="435" spans="1:1">
      <c r="A435" s="4"/>
    </row>
    <row r="436" spans="1:1">
      <c r="A436" s="4"/>
    </row>
    <row r="437" spans="1:1">
      <c r="A437" s="4"/>
    </row>
    <row r="438" spans="1:1">
      <c r="A438" s="4"/>
    </row>
    <row r="439" spans="1:1">
      <c r="A439" s="4"/>
    </row>
    <row r="440" spans="1:1">
      <c r="A440" s="4"/>
    </row>
    <row r="441" spans="1:1">
      <c r="A441" s="4"/>
    </row>
    <row r="442" spans="1:1">
      <c r="A442" s="4"/>
    </row>
    <row r="443" spans="1:1">
      <c r="A443" s="4"/>
    </row>
    <row r="444" spans="1:1">
      <c r="A444" s="4"/>
    </row>
    <row r="445" spans="1:1">
      <c r="A445" s="4"/>
    </row>
    <row r="446" spans="1:1">
      <c r="A446" s="4"/>
    </row>
    <row r="447" spans="1:1">
      <c r="A447" s="4"/>
    </row>
    <row r="448" spans="1:1">
      <c r="A448" s="4"/>
    </row>
    <row r="449" spans="1:1">
      <c r="A449" s="4"/>
    </row>
    <row r="450" spans="1:1">
      <c r="A450" s="4"/>
    </row>
    <row r="451" spans="1:1">
      <c r="A451" s="4"/>
    </row>
    <row r="452" spans="1:1">
      <c r="A452" s="4"/>
    </row>
    <row r="453" spans="1:1">
      <c r="A453" s="4"/>
    </row>
    <row r="454" spans="1:1">
      <c r="A454" s="4"/>
    </row>
    <row r="455" spans="1:1">
      <c r="A455" s="4"/>
    </row>
    <row r="456" spans="1:1">
      <c r="A456" s="4"/>
    </row>
    <row r="457" spans="1:1">
      <c r="A457" s="4"/>
    </row>
    <row r="458" spans="1:1">
      <c r="A458" s="4"/>
    </row>
    <row r="459" spans="1:1">
      <c r="A459" s="4"/>
    </row>
    <row r="460" spans="1:1">
      <c r="A460" s="4"/>
    </row>
    <row r="461" spans="1:1">
      <c r="A461" s="4"/>
    </row>
    <row r="462" spans="1:1">
      <c r="A462" s="4"/>
    </row>
    <row r="463" spans="1:1">
      <c r="A463" s="4"/>
    </row>
    <row r="464" spans="1:1">
      <c r="A464" s="4"/>
    </row>
    <row r="465" spans="1:1">
      <c r="A465" s="4"/>
    </row>
    <row r="466" spans="1:1">
      <c r="A466" s="4"/>
    </row>
    <row r="467" spans="1:1">
      <c r="A467" s="4"/>
    </row>
    <row r="468" spans="1:1">
      <c r="A468" s="4"/>
    </row>
    <row r="469" spans="1:1">
      <c r="A469" s="4"/>
    </row>
    <row r="470" spans="1:1">
      <c r="A470" s="4"/>
    </row>
    <row r="471" spans="1:1">
      <c r="A471" s="4"/>
    </row>
    <row r="472" spans="1:1">
      <c r="A472" s="4"/>
    </row>
    <row r="473" spans="1:1">
      <c r="A473" s="4"/>
    </row>
    <row r="474" spans="1:1">
      <c r="A474" s="4"/>
    </row>
    <row r="475" spans="1:1">
      <c r="A475" s="4"/>
    </row>
    <row r="476" spans="1:1">
      <c r="A476" s="4"/>
    </row>
    <row r="477" spans="1:1">
      <c r="A477" s="4"/>
    </row>
    <row r="478" spans="1:1">
      <c r="A478" s="4"/>
    </row>
    <row r="479" spans="1:1">
      <c r="A479" s="4"/>
    </row>
    <row r="480" spans="1:1">
      <c r="A480" s="4"/>
    </row>
    <row r="481" spans="1:1">
      <c r="A481" s="4"/>
    </row>
    <row r="482" spans="1:1">
      <c r="A482" s="4"/>
    </row>
    <row r="483" spans="1:1">
      <c r="A483" s="4"/>
    </row>
    <row r="484" spans="1:1">
      <c r="A484" s="4"/>
    </row>
    <row r="485" spans="1:1">
      <c r="A485" s="4"/>
    </row>
    <row r="486" spans="1:1">
      <c r="A486" s="4"/>
    </row>
    <row r="487" spans="1:1">
      <c r="A487" s="4"/>
    </row>
    <row r="488" spans="1:1">
      <c r="A488" s="4"/>
    </row>
    <row r="489" spans="1:1">
      <c r="A489" s="4"/>
    </row>
    <row r="490" spans="1:1">
      <c r="A490" s="4"/>
    </row>
    <row r="491" spans="1:1">
      <c r="A491" s="4"/>
    </row>
    <row r="492" spans="1:1">
      <c r="A492" s="4"/>
    </row>
    <row r="493" spans="1:1">
      <c r="A493" s="4"/>
    </row>
    <row r="494" spans="1:1">
      <c r="A494" s="4"/>
    </row>
    <row r="495" spans="1:1">
      <c r="A495" s="4"/>
    </row>
    <row r="496" spans="1:1">
      <c r="A496" s="4"/>
    </row>
    <row r="497" spans="1:1">
      <c r="A497" s="4"/>
    </row>
    <row r="498" spans="1:1">
      <c r="A498" s="4"/>
    </row>
    <row r="499" spans="1:1">
      <c r="A499" s="4"/>
    </row>
    <row r="500" spans="1:1">
      <c r="A500" s="4"/>
    </row>
    <row r="501" spans="1:1">
      <c r="A501" s="4"/>
    </row>
    <row r="502" spans="1:1">
      <c r="A502" s="4"/>
    </row>
    <row r="503" spans="1:1">
      <c r="A503" s="4"/>
    </row>
    <row r="504" spans="1:1">
      <c r="A504" s="4"/>
    </row>
    <row r="505" spans="1:1">
      <c r="A505" s="4"/>
    </row>
    <row r="506" spans="1:1">
      <c r="A506" s="4"/>
    </row>
    <row r="507" spans="1:1">
      <c r="A507" s="4"/>
    </row>
    <row r="508" spans="1:1">
      <c r="A508" s="4"/>
    </row>
    <row r="509" spans="1:1">
      <c r="A509" s="4"/>
    </row>
    <row r="510" spans="1:1">
      <c r="A510" s="4"/>
    </row>
    <row r="511" spans="1:1">
      <c r="A511" s="4"/>
    </row>
    <row r="512" spans="1:1">
      <c r="A512" s="4"/>
    </row>
    <row r="513" spans="1:1">
      <c r="A513" s="4"/>
    </row>
    <row r="514" spans="1:1">
      <c r="A514" s="4"/>
    </row>
    <row r="515" spans="1:1">
      <c r="A515" s="4"/>
    </row>
    <row r="516" spans="1:1">
      <c r="A516" s="4"/>
    </row>
    <row r="517" spans="1:1">
      <c r="A517" s="4"/>
    </row>
    <row r="518" spans="1:1">
      <c r="A518" s="4"/>
    </row>
    <row r="519" spans="1:1">
      <c r="A519" s="4"/>
    </row>
    <row r="520" spans="1:1">
      <c r="A520" s="4"/>
    </row>
    <row r="521" spans="1:1">
      <c r="A521" s="4"/>
    </row>
    <row r="522" spans="1:1">
      <c r="A522" s="4"/>
    </row>
    <row r="523" spans="1:1">
      <c r="A523" s="4"/>
    </row>
    <row r="524" spans="1:1">
      <c r="A524" s="4"/>
    </row>
    <row r="525" spans="1:1">
      <c r="A525" s="4"/>
    </row>
    <row r="526" spans="1:1">
      <c r="A526" s="4"/>
    </row>
    <row r="527" spans="1:1">
      <c r="A527" s="4"/>
    </row>
    <row r="528" spans="1:1">
      <c r="A528" s="4"/>
    </row>
    <row r="529" spans="1:1">
      <c r="A529" s="4"/>
    </row>
    <row r="530" spans="1:1">
      <c r="A530" s="4"/>
    </row>
    <row r="531" spans="1:1">
      <c r="A531" s="4"/>
    </row>
    <row r="532" spans="1:1">
      <c r="A532" s="4"/>
    </row>
    <row r="533" spans="1:1">
      <c r="A533" s="4"/>
    </row>
    <row r="534" spans="1:1">
      <c r="A534" s="4"/>
    </row>
    <row r="535" spans="1:1">
      <c r="A535" s="4"/>
    </row>
    <row r="536" spans="1:1">
      <c r="A536" s="4"/>
    </row>
    <row r="537" spans="1:1">
      <c r="A537" s="4"/>
    </row>
    <row r="538" spans="1:1">
      <c r="A538" s="4"/>
    </row>
    <row r="539" spans="1:1">
      <c r="A539" s="4"/>
    </row>
    <row r="540" spans="1:1">
      <c r="A540" s="4"/>
    </row>
    <row r="541" spans="1:1">
      <c r="A541" s="4"/>
    </row>
    <row r="542" spans="1:1">
      <c r="A542" s="4"/>
    </row>
    <row r="543" spans="1:1">
      <c r="A543" s="4"/>
    </row>
    <row r="544" spans="1:1">
      <c r="A544" s="4"/>
    </row>
    <row r="545" spans="1:1">
      <c r="A545" s="4"/>
    </row>
    <row r="546" spans="1:1">
      <c r="A546" s="4"/>
    </row>
    <row r="547" spans="1:1">
      <c r="A547" s="4"/>
    </row>
    <row r="548" spans="1:1">
      <c r="A548" s="4"/>
    </row>
    <row r="549" spans="1:1">
      <c r="A549" s="4"/>
    </row>
    <row r="550" spans="1:1">
      <c r="A550" s="4"/>
    </row>
    <row r="551" spans="1:1">
      <c r="A551" s="4"/>
    </row>
    <row r="552" spans="1:1">
      <c r="A552" s="4"/>
    </row>
    <row r="553" spans="1:1">
      <c r="A553" s="4"/>
    </row>
    <row r="554" spans="1:1">
      <c r="A554" s="4"/>
    </row>
    <row r="555" spans="1:1">
      <c r="A555" s="4"/>
    </row>
    <row r="556" spans="1:1">
      <c r="A556" s="4"/>
    </row>
    <row r="557" spans="1:1">
      <c r="A557" s="4"/>
    </row>
    <row r="558" spans="1:1">
      <c r="A558" s="4"/>
    </row>
    <row r="559" spans="1:1">
      <c r="A559" s="4"/>
    </row>
    <row r="560" spans="1:1">
      <c r="A560" s="4"/>
    </row>
    <row r="561" spans="1:1">
      <c r="A561" s="4"/>
    </row>
    <row r="562" spans="1:1">
      <c r="A562" s="4"/>
    </row>
    <row r="563" spans="1:1">
      <c r="A563" s="4"/>
    </row>
    <row r="564" spans="1:1">
      <c r="A564" s="4"/>
    </row>
    <row r="565" spans="1:1">
      <c r="A565" s="4"/>
    </row>
    <row r="566" spans="1:1">
      <c r="A566" s="4"/>
    </row>
    <row r="567" spans="1:1">
      <c r="A567" s="4"/>
    </row>
    <row r="568" spans="1:1">
      <c r="A568" s="4"/>
    </row>
    <row r="569" spans="1:1">
      <c r="A569" s="4"/>
    </row>
    <row r="570" spans="1:1">
      <c r="A570" s="4"/>
    </row>
    <row r="571" spans="1:1">
      <c r="A571" s="4"/>
    </row>
    <row r="572" spans="1:1">
      <c r="A572" s="4"/>
    </row>
    <row r="573" spans="1:1">
      <c r="A573" s="4"/>
    </row>
    <row r="574" spans="1:1">
      <c r="A574" s="4"/>
    </row>
    <row r="575" spans="1:1">
      <c r="A575" s="4"/>
    </row>
    <row r="576" spans="1:1">
      <c r="A576" s="4"/>
    </row>
    <row r="577" spans="1:1">
      <c r="A577" s="4"/>
    </row>
    <row r="578" spans="1:1">
      <c r="A578" s="4"/>
    </row>
    <row r="579" spans="1:1">
      <c r="A579" s="4"/>
    </row>
    <row r="580" spans="1:1">
      <c r="A580" s="4"/>
    </row>
    <row r="581" spans="1:1">
      <c r="A581" s="4"/>
    </row>
    <row r="582" spans="1:1">
      <c r="A582" s="4"/>
    </row>
    <row r="583" spans="1:1">
      <c r="A583" s="4"/>
    </row>
    <row r="584" spans="1:1">
      <c r="A584" s="4"/>
    </row>
    <row r="585" spans="1:1">
      <c r="A585" s="4"/>
    </row>
    <row r="586" spans="1:1">
      <c r="A586" s="4"/>
    </row>
    <row r="587" spans="1:1">
      <c r="A587" s="4"/>
    </row>
    <row r="588" spans="1:1">
      <c r="A588" s="4"/>
    </row>
    <row r="589" spans="1:1">
      <c r="A589" s="4"/>
    </row>
    <row r="590" spans="1:1">
      <c r="A590" s="4"/>
    </row>
    <row r="591" spans="1:1">
      <c r="A591" s="4"/>
    </row>
    <row r="592" spans="1:1">
      <c r="A592" s="4"/>
    </row>
    <row r="593" spans="1:1">
      <c r="A593" s="4"/>
    </row>
    <row r="594" spans="1:1">
      <c r="A594" s="4"/>
    </row>
    <row r="595" spans="1:1">
      <c r="A595" s="4"/>
    </row>
    <row r="596" spans="1:1">
      <c r="A596" s="4"/>
    </row>
    <row r="597" spans="1:1">
      <c r="A597" s="4"/>
    </row>
    <row r="598" spans="1:1">
      <c r="A598" s="4"/>
    </row>
    <row r="599" spans="1:1">
      <c r="A599" s="4"/>
    </row>
    <row r="600" spans="1:1">
      <c r="A600" s="4"/>
    </row>
    <row r="601" spans="1:1">
      <c r="A601" s="4"/>
    </row>
    <row r="602" spans="1:1">
      <c r="A602" s="4"/>
    </row>
    <row r="603" spans="1:1">
      <c r="A603" s="4"/>
    </row>
    <row r="604" spans="1:1">
      <c r="A604" s="4"/>
    </row>
    <row r="605" spans="1:1">
      <c r="A605" s="4"/>
    </row>
    <row r="606" spans="1:1">
      <c r="A606" s="4"/>
    </row>
    <row r="607" spans="1:1">
      <c r="A607" s="4"/>
    </row>
    <row r="608" spans="1:1">
      <c r="A608" s="4"/>
    </row>
    <row r="609" spans="1:1">
      <c r="A609" s="4"/>
    </row>
    <row r="610" spans="1:1">
      <c r="A610" s="4"/>
    </row>
    <row r="611" spans="1:1">
      <c r="A611" s="4"/>
    </row>
    <row r="612" spans="1:1">
      <c r="A612" s="4"/>
    </row>
    <row r="613" spans="1:1">
      <c r="A613" s="4"/>
    </row>
    <row r="614" spans="1:1">
      <c r="A614" s="4"/>
    </row>
    <row r="615" spans="1:1">
      <c r="A615" s="4"/>
    </row>
    <row r="616" spans="1:1">
      <c r="A616" s="4"/>
    </row>
    <row r="617" spans="1:1">
      <c r="A617" s="4"/>
    </row>
    <row r="618" spans="1:1">
      <c r="A618" s="4"/>
    </row>
    <row r="619" spans="1:1">
      <c r="A619" s="4"/>
    </row>
    <row r="620" spans="1:1">
      <c r="A620" s="4"/>
    </row>
    <row r="621" spans="1:1">
      <c r="A621" s="4"/>
    </row>
    <row r="622" spans="1:1">
      <c r="A622" s="4"/>
    </row>
    <row r="623" spans="1:1">
      <c r="A623" s="4"/>
    </row>
    <row r="624" spans="1:1">
      <c r="A624" s="4"/>
    </row>
    <row r="625" spans="1:1">
      <c r="A625" s="4"/>
    </row>
    <row r="626" spans="1:1">
      <c r="A626" s="4"/>
    </row>
    <row r="627" spans="1:1">
      <c r="A627" s="4"/>
    </row>
    <row r="628" spans="1:1">
      <c r="A628" s="4"/>
    </row>
    <row r="629" spans="1:1">
      <c r="A629" s="4"/>
    </row>
    <row r="630" spans="1:1">
      <c r="A630" s="4"/>
    </row>
    <row r="631" spans="1:1">
      <c r="A631" s="4"/>
    </row>
    <row r="632" spans="1:1">
      <c r="A632" s="4"/>
    </row>
    <row r="633" spans="1:1">
      <c r="A633" s="4"/>
    </row>
    <row r="634" spans="1:1">
      <c r="A634" s="4"/>
    </row>
    <row r="635" spans="1:1">
      <c r="A635" s="4"/>
    </row>
    <row r="636" spans="1:1">
      <c r="A636" s="4"/>
    </row>
    <row r="637" spans="1:1">
      <c r="A637" s="4"/>
    </row>
    <row r="638" spans="1:1">
      <c r="A638" s="4"/>
    </row>
    <row r="639" spans="1:1">
      <c r="A639" s="4"/>
    </row>
    <row r="640" spans="1:1">
      <c r="A640" s="4"/>
    </row>
    <row r="641" spans="1:1">
      <c r="A641" s="4"/>
    </row>
    <row r="642" spans="1:1">
      <c r="A642" s="4"/>
    </row>
    <row r="643" spans="1:1">
      <c r="A643" s="4"/>
    </row>
    <row r="644" spans="1:1">
      <c r="A644" s="4"/>
    </row>
    <row r="645" spans="1:1">
      <c r="A645" s="4"/>
    </row>
    <row r="646" spans="1:1">
      <c r="A646" s="4"/>
    </row>
    <row r="647" spans="1:1">
      <c r="A647" s="4"/>
    </row>
    <row r="648" spans="1:1">
      <c r="A648" s="4"/>
    </row>
    <row r="649" spans="1:1">
      <c r="A649" s="4"/>
    </row>
    <row r="650" spans="1:1">
      <c r="A650" s="4"/>
    </row>
    <row r="651" spans="1:1">
      <c r="A651" s="4"/>
    </row>
    <row r="652" spans="1:1">
      <c r="A652" s="4"/>
    </row>
    <row r="653" spans="1:1">
      <c r="A653" s="4"/>
    </row>
    <row r="654" spans="1:1">
      <c r="A654" s="4"/>
    </row>
    <row r="655" spans="1:1">
      <c r="A655" s="4"/>
    </row>
    <row r="656" spans="1:1">
      <c r="A656" s="4"/>
    </row>
  </sheetData>
  <mergeCells count="22">
    <mergeCell ref="G89:G90"/>
    <mergeCell ref="G107:G108"/>
    <mergeCell ref="A107:A108"/>
    <mergeCell ref="B107:B108"/>
    <mergeCell ref="A105:A106"/>
    <mergeCell ref="B105:B106"/>
    <mergeCell ref="A1:G1"/>
    <mergeCell ref="A2:G2"/>
    <mergeCell ref="A3:G3"/>
    <mergeCell ref="G5:G6"/>
    <mergeCell ref="D5:D6"/>
    <mergeCell ref="E5:E6"/>
    <mergeCell ref="F5:F6"/>
    <mergeCell ref="A5:A6"/>
    <mergeCell ref="B5:B6"/>
    <mergeCell ref="C5:C6"/>
    <mergeCell ref="C117:F117"/>
    <mergeCell ref="C112:F112"/>
    <mergeCell ref="C113:F113"/>
    <mergeCell ref="C114:F114"/>
    <mergeCell ref="C115:F115"/>
    <mergeCell ref="C116:F116"/>
  </mergeCells>
  <pageMargins left="0.9055118110236221" right="0.31496062992125984" top="0.55118110236220474" bottom="0.55118110236220474" header="0.31496062992125984" footer="0.31496062992125984"/>
  <pageSetup paperSize="9" scale="70" orientation="landscape" horizontalDpi="180" verticalDpi="18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"/>
  <sheetViews>
    <sheetView workbookViewId="0">
      <pane xSplit="3" ySplit="6" topLeftCell="D90" activePane="bottomRight" state="frozen"/>
      <selection pane="topRight" activeCell="D1" sqref="D1"/>
      <selection pane="bottomLeft" activeCell="A7" sqref="A7"/>
      <selection pane="bottomRight" activeCell="B103" sqref="B103"/>
    </sheetView>
  </sheetViews>
  <sheetFormatPr defaultRowHeight="15.75"/>
  <cols>
    <col min="1" max="1" width="8.5703125" style="18" customWidth="1"/>
    <col min="2" max="2" width="39.42578125" style="21" customWidth="1"/>
    <col min="3" max="3" width="12.42578125" style="20" customWidth="1"/>
    <col min="4" max="4" width="16.7109375" style="19" customWidth="1"/>
    <col min="5" max="5" width="17.28515625" style="19" customWidth="1"/>
    <col min="6" max="6" width="14.28515625" style="19" customWidth="1"/>
    <col min="7" max="7" width="74.140625" style="81" customWidth="1"/>
    <col min="8" max="16384" width="9.140625" style="16"/>
  </cols>
  <sheetData>
    <row r="1" spans="1:7" s="11" customFormat="1" ht="15.75" customHeight="1">
      <c r="A1" s="130" t="s">
        <v>319</v>
      </c>
      <c r="B1" s="131"/>
      <c r="C1" s="131"/>
      <c r="D1" s="131"/>
      <c r="E1" s="131"/>
      <c r="F1" s="131"/>
      <c r="G1" s="131"/>
    </row>
    <row r="2" spans="1:7" s="12" customFormat="1">
      <c r="A2" s="130" t="s">
        <v>320</v>
      </c>
      <c r="B2" s="131"/>
      <c r="C2" s="131"/>
      <c r="D2" s="131"/>
      <c r="E2" s="131"/>
      <c r="F2" s="131"/>
      <c r="G2" s="131"/>
    </row>
    <row r="3" spans="1:7" s="12" customFormat="1">
      <c r="A3" s="132" t="s">
        <v>317</v>
      </c>
      <c r="B3" s="133"/>
      <c r="C3" s="133"/>
      <c r="D3" s="133"/>
      <c r="E3" s="133"/>
      <c r="F3" s="133"/>
      <c r="G3" s="133"/>
    </row>
    <row r="4" spans="1:7" s="12" customFormat="1">
      <c r="A4" s="116"/>
      <c r="B4" s="117"/>
      <c r="C4" s="117"/>
      <c r="D4" s="117"/>
      <c r="E4" s="117"/>
      <c r="F4" s="117"/>
      <c r="G4" s="117"/>
    </row>
    <row r="5" spans="1:7" s="13" customFormat="1" ht="31.5" customHeight="1">
      <c r="A5" s="146" t="s">
        <v>199</v>
      </c>
      <c r="B5" s="147" t="s">
        <v>200</v>
      </c>
      <c r="C5" s="150" t="s">
        <v>201</v>
      </c>
      <c r="D5" s="135" t="s">
        <v>173</v>
      </c>
      <c r="E5" s="137" t="s">
        <v>322</v>
      </c>
      <c r="F5" s="138" t="s">
        <v>171</v>
      </c>
      <c r="G5" s="148" t="s">
        <v>172</v>
      </c>
    </row>
    <row r="6" spans="1:7" s="14" customFormat="1" ht="54" customHeight="1">
      <c r="A6" s="146"/>
      <c r="B6" s="147"/>
      <c r="C6" s="150"/>
      <c r="D6" s="136"/>
      <c r="E6" s="138"/>
      <c r="F6" s="138"/>
      <c r="G6" s="149"/>
    </row>
    <row r="7" spans="1:7" s="15" customFormat="1" ht="28.5">
      <c r="A7" s="119" t="s">
        <v>2</v>
      </c>
      <c r="B7" s="120" t="s">
        <v>202</v>
      </c>
      <c r="C7" s="87" t="s">
        <v>164</v>
      </c>
      <c r="D7" s="121">
        <f>D8+D13+D18+D19+D20</f>
        <v>2384944.1563524082</v>
      </c>
      <c r="E7" s="121">
        <f>E8+E13+E18+E19+E20</f>
        <v>1898089.4753599998</v>
      </c>
      <c r="F7" s="103">
        <f>E7/D7*100-100</f>
        <v>-20.41367214807309</v>
      </c>
      <c r="G7" s="79"/>
    </row>
    <row r="8" spans="1:7" ht="15">
      <c r="A8" s="119" t="s">
        <v>203</v>
      </c>
      <c r="B8" s="120" t="s">
        <v>204</v>
      </c>
      <c r="C8" s="87" t="s">
        <v>164</v>
      </c>
      <c r="D8" s="121">
        <f>D9+D10+D11+D12</f>
        <v>386884.65635240835</v>
      </c>
      <c r="E8" s="121">
        <f>E9+E10+E11+E12</f>
        <v>286878.26072999998</v>
      </c>
      <c r="F8" s="103">
        <f t="shared" ref="F8:F72" si="0">E8/D8*100-100</f>
        <v>-25.849150122747133</v>
      </c>
      <c r="G8" s="80"/>
    </row>
    <row r="9" spans="1:7" s="15" customFormat="1" ht="15">
      <c r="A9" s="119" t="s">
        <v>6</v>
      </c>
      <c r="B9" s="120" t="s">
        <v>205</v>
      </c>
      <c r="C9" s="87" t="s">
        <v>164</v>
      </c>
      <c r="D9" s="121">
        <v>73312.433333333334</v>
      </c>
      <c r="E9" s="121">
        <v>62527.374610000006</v>
      </c>
      <c r="F9" s="103">
        <f t="shared" si="0"/>
        <v>-14.711090920003102</v>
      </c>
      <c r="G9" s="25" t="s">
        <v>174</v>
      </c>
    </row>
    <row r="10" spans="1:7" ht="15">
      <c r="A10" s="119" t="s">
        <v>7</v>
      </c>
      <c r="B10" s="53" t="s">
        <v>299</v>
      </c>
      <c r="C10" s="87" t="s">
        <v>164</v>
      </c>
      <c r="D10" s="121">
        <v>142</v>
      </c>
      <c r="E10" s="121">
        <v>500.84408000000002</v>
      </c>
      <c r="F10" s="103">
        <f t="shared" si="0"/>
        <v>252.70709859154931</v>
      </c>
      <c r="G10" s="25" t="s">
        <v>305</v>
      </c>
    </row>
    <row r="11" spans="1:7" s="15" customFormat="1" ht="15">
      <c r="A11" s="119" t="s">
        <v>8</v>
      </c>
      <c r="B11" s="120" t="s">
        <v>206</v>
      </c>
      <c r="C11" s="87" t="s">
        <v>164</v>
      </c>
      <c r="D11" s="54">
        <v>306313</v>
      </c>
      <c r="E11" s="121">
        <v>218471.76945999998</v>
      </c>
      <c r="F11" s="103">
        <f t="shared" si="0"/>
        <v>-28.676951529970978</v>
      </c>
      <c r="G11" s="25" t="s">
        <v>174</v>
      </c>
    </row>
    <row r="12" spans="1:7" s="15" customFormat="1" ht="28.5">
      <c r="A12" s="119" t="s">
        <v>10</v>
      </c>
      <c r="B12" s="120" t="s">
        <v>207</v>
      </c>
      <c r="C12" s="87" t="s">
        <v>164</v>
      </c>
      <c r="D12" s="121">
        <v>7117.2230190750015</v>
      </c>
      <c r="E12" s="121">
        <v>5378.2725799999998</v>
      </c>
      <c r="F12" s="103">
        <f t="shared" si="0"/>
        <v>-24.432990710202674</v>
      </c>
      <c r="G12" s="25" t="s">
        <v>174</v>
      </c>
    </row>
    <row r="13" spans="1:7" ht="15">
      <c r="A13" s="119" t="s">
        <v>16</v>
      </c>
      <c r="B13" s="120" t="s">
        <v>208</v>
      </c>
      <c r="C13" s="87" t="s">
        <v>164</v>
      </c>
      <c r="D13" s="121">
        <f t="shared" ref="D13:E13" si="1">D14+D15+D16+D17</f>
        <v>1134372.5</v>
      </c>
      <c r="E13" s="121">
        <f t="shared" si="1"/>
        <v>906594.86845999991</v>
      </c>
      <c r="F13" s="103">
        <f t="shared" si="0"/>
        <v>-20.079615077058037</v>
      </c>
      <c r="G13" s="80"/>
    </row>
    <row r="14" spans="1:7" ht="15">
      <c r="A14" s="52" t="s">
        <v>18</v>
      </c>
      <c r="B14" s="55" t="s">
        <v>209</v>
      </c>
      <c r="C14" s="87" t="s">
        <v>164</v>
      </c>
      <c r="D14" s="51">
        <v>1020587.5</v>
      </c>
      <c r="E14" s="51">
        <v>817289.16125999996</v>
      </c>
      <c r="F14" s="103">
        <f t="shared" si="0"/>
        <v>-19.919736302864777</v>
      </c>
      <c r="G14" s="27" t="s">
        <v>174</v>
      </c>
    </row>
    <row r="15" spans="1:7" ht="15">
      <c r="A15" s="52" t="s">
        <v>20</v>
      </c>
      <c r="B15" s="55" t="s">
        <v>210</v>
      </c>
      <c r="C15" s="87" t="s">
        <v>164</v>
      </c>
      <c r="D15" s="51">
        <v>87260</v>
      </c>
      <c r="E15" s="51">
        <v>69750.927830000001</v>
      </c>
      <c r="F15" s="103">
        <f t="shared" si="0"/>
        <v>-20.065404732981889</v>
      </c>
      <c r="G15" s="28" t="s">
        <v>198</v>
      </c>
    </row>
    <row r="16" spans="1:7" ht="30">
      <c r="A16" s="52" t="s">
        <v>21</v>
      </c>
      <c r="B16" s="55" t="s">
        <v>211</v>
      </c>
      <c r="C16" s="87" t="s">
        <v>164</v>
      </c>
      <c r="D16" s="51">
        <v>11216</v>
      </c>
      <c r="E16" s="51">
        <v>8321.9337400000004</v>
      </c>
      <c r="F16" s="103">
        <f t="shared" si="0"/>
        <v>-25.803015870185448</v>
      </c>
      <c r="G16" s="27" t="s">
        <v>174</v>
      </c>
    </row>
    <row r="17" spans="1:7" ht="30">
      <c r="A17" s="56" t="s">
        <v>23</v>
      </c>
      <c r="B17" s="55" t="s">
        <v>212</v>
      </c>
      <c r="C17" s="87" t="s">
        <v>164</v>
      </c>
      <c r="D17" s="51">
        <v>15309</v>
      </c>
      <c r="E17" s="51">
        <v>11232.84563</v>
      </c>
      <c r="F17" s="103">
        <f t="shared" si="0"/>
        <v>-26.6258695538572</v>
      </c>
      <c r="G17" s="29" t="s">
        <v>176</v>
      </c>
    </row>
    <row r="18" spans="1:7" s="15" customFormat="1" ht="15">
      <c r="A18" s="57" t="s">
        <v>25</v>
      </c>
      <c r="B18" s="53" t="s">
        <v>26</v>
      </c>
      <c r="C18" s="87" t="s">
        <v>164</v>
      </c>
      <c r="D18" s="121">
        <v>462516</v>
      </c>
      <c r="E18" s="51">
        <v>287748.46474000002</v>
      </c>
      <c r="F18" s="103">
        <f t="shared" si="0"/>
        <v>-37.786267990728959</v>
      </c>
      <c r="G18" s="27" t="s">
        <v>174</v>
      </c>
    </row>
    <row r="19" spans="1:7" s="15" customFormat="1" ht="30">
      <c r="A19" s="57" t="s">
        <v>27</v>
      </c>
      <c r="B19" s="53" t="s">
        <v>213</v>
      </c>
      <c r="C19" s="87" t="s">
        <v>164</v>
      </c>
      <c r="D19" s="121">
        <v>91367</v>
      </c>
      <c r="E19" s="121">
        <v>93296.134330000001</v>
      </c>
      <c r="F19" s="103">
        <f t="shared" si="0"/>
        <v>2.1114125778453996</v>
      </c>
      <c r="G19" s="25" t="s">
        <v>177</v>
      </c>
    </row>
    <row r="20" spans="1:7" s="15" customFormat="1" ht="15">
      <c r="A20" s="119" t="s">
        <v>214</v>
      </c>
      <c r="B20" s="120" t="s">
        <v>215</v>
      </c>
      <c r="C20" s="87" t="s">
        <v>164</v>
      </c>
      <c r="D20" s="121">
        <f>D21+D22+D23+D24+D25+D29+D30</f>
        <v>309804</v>
      </c>
      <c r="E20" s="121">
        <f>E21+E22+E23+E24+E25+E29+E30</f>
        <v>323571.74710000004</v>
      </c>
      <c r="F20" s="103">
        <f t="shared" si="0"/>
        <v>4.4440185084763328</v>
      </c>
      <c r="G20" s="79"/>
    </row>
    <row r="21" spans="1:7" ht="15">
      <c r="A21" s="52" t="s">
        <v>31</v>
      </c>
      <c r="B21" s="55" t="s">
        <v>32</v>
      </c>
      <c r="C21" s="87" t="s">
        <v>164</v>
      </c>
      <c r="D21" s="51">
        <v>1173</v>
      </c>
      <c r="E21" s="51">
        <v>1714.3240499999999</v>
      </c>
      <c r="F21" s="103">
        <f t="shared" si="0"/>
        <v>46.148682864450137</v>
      </c>
      <c r="G21" s="27" t="s">
        <v>174</v>
      </c>
    </row>
    <row r="22" spans="1:7" ht="30">
      <c r="A22" s="52" t="s">
        <v>33</v>
      </c>
      <c r="B22" s="55" t="s">
        <v>36</v>
      </c>
      <c r="C22" s="87" t="s">
        <v>164</v>
      </c>
      <c r="D22" s="51">
        <v>140</v>
      </c>
      <c r="E22" s="51">
        <v>713.48530000000005</v>
      </c>
      <c r="F22" s="103">
        <f t="shared" si="0"/>
        <v>409.63235714285719</v>
      </c>
      <c r="G22" s="28" t="str">
        <f>'Отчет по исп. ТС 10 мес. ВОДА'!G25</f>
        <v>Изучение новых технологий и методов, в пределах утвержденной тарифной сметы</v>
      </c>
    </row>
    <row r="23" spans="1:7" s="15" customFormat="1" ht="15">
      <c r="A23" s="119" t="s">
        <v>35</v>
      </c>
      <c r="B23" s="120" t="s">
        <v>216</v>
      </c>
      <c r="C23" s="87" t="s">
        <v>164</v>
      </c>
      <c r="D23" s="121">
        <v>47684</v>
      </c>
      <c r="E23" s="121">
        <v>22721.81265</v>
      </c>
      <c r="F23" s="103">
        <f t="shared" si="0"/>
        <v>-52.349189141011657</v>
      </c>
      <c r="G23" s="27" t="s">
        <v>174</v>
      </c>
    </row>
    <row r="24" spans="1:7" ht="15">
      <c r="A24" s="52" t="s">
        <v>217</v>
      </c>
      <c r="B24" s="55" t="s">
        <v>218</v>
      </c>
      <c r="C24" s="87" t="s">
        <v>164</v>
      </c>
      <c r="D24" s="51">
        <v>272</v>
      </c>
      <c r="E24" s="51">
        <v>290.18729000000002</v>
      </c>
      <c r="F24" s="103">
        <f t="shared" si="0"/>
        <v>6.6865036764705934</v>
      </c>
      <c r="G24" s="27" t="s">
        <v>178</v>
      </c>
    </row>
    <row r="25" spans="1:7" s="15" customFormat="1" ht="15">
      <c r="A25" s="119" t="s">
        <v>219</v>
      </c>
      <c r="B25" s="120" t="s">
        <v>220</v>
      </c>
      <c r="C25" s="87" t="s">
        <v>164</v>
      </c>
      <c r="D25" s="121">
        <f>D26+D27+D28</f>
        <v>17705</v>
      </c>
      <c r="E25" s="121">
        <f>E26+E27+E28</f>
        <v>14495.35389</v>
      </c>
      <c r="F25" s="103">
        <f t="shared" si="0"/>
        <v>-18.128472804292571</v>
      </c>
      <c r="G25" s="27" t="s">
        <v>174</v>
      </c>
    </row>
    <row r="26" spans="1:7" ht="30">
      <c r="A26" s="52" t="s">
        <v>221</v>
      </c>
      <c r="B26" s="58" t="s">
        <v>222</v>
      </c>
      <c r="C26" s="87" t="s">
        <v>164</v>
      </c>
      <c r="D26" s="51">
        <v>14740</v>
      </c>
      <c r="E26" s="51">
        <v>12477.24576</v>
      </c>
      <c r="F26" s="103">
        <f t="shared" si="0"/>
        <v>-15.351114246947077</v>
      </c>
      <c r="G26" s="27" t="s">
        <v>174</v>
      </c>
    </row>
    <row r="27" spans="1:7" ht="30">
      <c r="A27" s="52" t="s">
        <v>223</v>
      </c>
      <c r="B27" s="58" t="s">
        <v>224</v>
      </c>
      <c r="C27" s="87" t="s">
        <v>164</v>
      </c>
      <c r="D27" s="51">
        <v>2335</v>
      </c>
      <c r="E27" s="51">
        <v>1523.3511699999999</v>
      </c>
      <c r="F27" s="103">
        <f t="shared" si="0"/>
        <v>-34.76012119914347</v>
      </c>
      <c r="G27" s="27" t="s">
        <v>174</v>
      </c>
    </row>
    <row r="28" spans="1:7" ht="15">
      <c r="A28" s="52" t="s">
        <v>225</v>
      </c>
      <c r="B28" s="58" t="s">
        <v>226</v>
      </c>
      <c r="C28" s="87" t="s">
        <v>164</v>
      </c>
      <c r="D28" s="51">
        <v>630</v>
      </c>
      <c r="E28" s="51">
        <v>494.75695999999999</v>
      </c>
      <c r="F28" s="103">
        <f t="shared" si="0"/>
        <v>-21.467149206349205</v>
      </c>
      <c r="G28" s="27" t="s">
        <v>174</v>
      </c>
    </row>
    <row r="29" spans="1:7" s="15" customFormat="1" ht="28.5">
      <c r="A29" s="119" t="s">
        <v>227</v>
      </c>
      <c r="B29" s="120" t="s">
        <v>228</v>
      </c>
      <c r="C29" s="87" t="s">
        <v>164</v>
      </c>
      <c r="D29" s="121">
        <v>26482</v>
      </c>
      <c r="E29" s="121">
        <v>22291.811000000002</v>
      </c>
      <c r="F29" s="103">
        <f t="shared" si="0"/>
        <v>-15.822781511970391</v>
      </c>
      <c r="G29" s="34" t="s">
        <v>179</v>
      </c>
    </row>
    <row r="30" spans="1:7" s="15" customFormat="1" ht="15">
      <c r="A30" s="119" t="s">
        <v>229</v>
      </c>
      <c r="B30" s="120" t="s">
        <v>52</v>
      </c>
      <c r="C30" s="87" t="s">
        <v>164</v>
      </c>
      <c r="D30" s="121">
        <f>D31+D32+D33+D34+D35+D36+D37+D38+D39+D40+D41+D42+D43</f>
        <v>216348</v>
      </c>
      <c r="E30" s="121">
        <f>E31+E32+E33+E34+E35+E36+E37+E38+E39+E40+E41+E42+E43+E44</f>
        <v>261344.77292000002</v>
      </c>
      <c r="F30" s="103">
        <f t="shared" si="0"/>
        <v>20.798330892820843</v>
      </c>
      <c r="G30" s="79"/>
    </row>
    <row r="31" spans="1:7" ht="50.25" customHeight="1">
      <c r="A31" s="52" t="s">
        <v>230</v>
      </c>
      <c r="B31" s="55" t="s">
        <v>54</v>
      </c>
      <c r="C31" s="87" t="s">
        <v>164</v>
      </c>
      <c r="D31" s="51">
        <v>9552</v>
      </c>
      <c r="E31" s="51">
        <v>4439.6440700000003</v>
      </c>
      <c r="F31" s="103">
        <f t="shared" si="0"/>
        <v>-53.521314175041873</v>
      </c>
      <c r="G31" s="27" t="s">
        <v>306</v>
      </c>
    </row>
    <row r="32" spans="1:7" ht="15">
      <c r="A32" s="52" t="s">
        <v>231</v>
      </c>
      <c r="B32" s="55" t="s">
        <v>232</v>
      </c>
      <c r="C32" s="87" t="s">
        <v>164</v>
      </c>
      <c r="D32" s="51">
        <v>3473</v>
      </c>
      <c r="E32" s="51">
        <v>1214.153</v>
      </c>
      <c r="F32" s="103">
        <f t="shared" si="0"/>
        <v>-65.040224589691917</v>
      </c>
      <c r="G32" s="27" t="s">
        <v>174</v>
      </c>
    </row>
    <row r="33" spans="1:7" ht="15">
      <c r="A33" s="52" t="s">
        <v>233</v>
      </c>
      <c r="B33" s="55" t="s">
        <v>60</v>
      </c>
      <c r="C33" s="87" t="s">
        <v>164</v>
      </c>
      <c r="D33" s="51">
        <v>295</v>
      </c>
      <c r="E33" s="51">
        <v>144.19641999999999</v>
      </c>
      <c r="F33" s="103">
        <f t="shared" si="0"/>
        <v>-51.119857627118648</v>
      </c>
      <c r="G33" s="27" t="s">
        <v>174</v>
      </c>
    </row>
    <row r="34" spans="1:7" ht="15">
      <c r="A34" s="52" t="s">
        <v>234</v>
      </c>
      <c r="B34" s="59" t="s">
        <v>62</v>
      </c>
      <c r="C34" s="87" t="s">
        <v>164</v>
      </c>
      <c r="D34" s="51">
        <v>964</v>
      </c>
      <c r="E34" s="51">
        <v>234.29821999999999</v>
      </c>
      <c r="F34" s="103">
        <f t="shared" si="0"/>
        <v>-75.695205394190879</v>
      </c>
      <c r="G34" s="27" t="s">
        <v>174</v>
      </c>
    </row>
    <row r="35" spans="1:7" ht="30">
      <c r="A35" s="52" t="s">
        <v>235</v>
      </c>
      <c r="B35" s="55" t="s">
        <v>236</v>
      </c>
      <c r="C35" s="87" t="s">
        <v>164</v>
      </c>
      <c r="D35" s="51">
        <v>2390</v>
      </c>
      <c r="E35" s="51">
        <v>391.88499999999999</v>
      </c>
      <c r="F35" s="103">
        <f t="shared" si="0"/>
        <v>-83.603138075313808</v>
      </c>
      <c r="G35" s="27" t="s">
        <v>174</v>
      </c>
    </row>
    <row r="36" spans="1:7" ht="15">
      <c r="A36" s="52" t="s">
        <v>237</v>
      </c>
      <c r="B36" s="55" t="s">
        <v>66</v>
      </c>
      <c r="C36" s="87" t="s">
        <v>164</v>
      </c>
      <c r="D36" s="51">
        <v>2957</v>
      </c>
      <c r="E36" s="51">
        <v>2155.9034700000002</v>
      </c>
      <c r="F36" s="103">
        <f t="shared" si="0"/>
        <v>-27.091529590801471</v>
      </c>
      <c r="G36" s="27" t="s">
        <v>174</v>
      </c>
    </row>
    <row r="37" spans="1:7" ht="15">
      <c r="A37" s="52" t="s">
        <v>238</v>
      </c>
      <c r="B37" s="55" t="s">
        <v>239</v>
      </c>
      <c r="C37" s="87" t="s">
        <v>164</v>
      </c>
      <c r="D37" s="51">
        <v>4983</v>
      </c>
      <c r="E37" s="51">
        <v>4811.96414</v>
      </c>
      <c r="F37" s="103">
        <f t="shared" si="0"/>
        <v>-3.4323873168773815</v>
      </c>
      <c r="G37" s="27" t="s">
        <v>174</v>
      </c>
    </row>
    <row r="38" spans="1:7" ht="30">
      <c r="A38" s="52" t="s">
        <v>240</v>
      </c>
      <c r="B38" s="59" t="s">
        <v>70</v>
      </c>
      <c r="C38" s="87" t="s">
        <v>164</v>
      </c>
      <c r="D38" s="51">
        <v>143</v>
      </c>
      <c r="E38" s="51">
        <v>143.63007999999999</v>
      </c>
      <c r="F38" s="103">
        <f t="shared" si="0"/>
        <v>0.44061538461536998</v>
      </c>
      <c r="G38" s="27" t="s">
        <v>174</v>
      </c>
    </row>
    <row r="39" spans="1:7" ht="60">
      <c r="A39" s="52" t="s">
        <v>241</v>
      </c>
      <c r="B39" s="59" t="s">
        <v>72</v>
      </c>
      <c r="C39" s="87" t="s">
        <v>164</v>
      </c>
      <c r="D39" s="51">
        <v>862</v>
      </c>
      <c r="E39" s="51">
        <v>2995.4911400000001</v>
      </c>
      <c r="F39" s="103">
        <f t="shared" si="0"/>
        <v>247.50477262180976</v>
      </c>
      <c r="G39" s="27" t="s">
        <v>304</v>
      </c>
    </row>
    <row r="40" spans="1:7" ht="15">
      <c r="A40" s="52" t="s">
        <v>242</v>
      </c>
      <c r="B40" s="60" t="s">
        <v>243</v>
      </c>
      <c r="C40" s="87" t="s">
        <v>164</v>
      </c>
      <c r="D40" s="51">
        <v>186335</v>
      </c>
      <c r="E40" s="51">
        <v>243976.25419000001</v>
      </c>
      <c r="F40" s="103">
        <f t="shared" si="0"/>
        <v>30.934206772748013</v>
      </c>
      <c r="G40" s="80" t="s">
        <v>333</v>
      </c>
    </row>
    <row r="41" spans="1:7" ht="30">
      <c r="A41" s="52" t="s">
        <v>244</v>
      </c>
      <c r="B41" s="61" t="s">
        <v>245</v>
      </c>
      <c r="C41" s="87" t="s">
        <v>164</v>
      </c>
      <c r="D41" s="51">
        <v>1407</v>
      </c>
      <c r="E41" s="51">
        <v>0</v>
      </c>
      <c r="F41" s="103">
        <f t="shared" si="0"/>
        <v>-100</v>
      </c>
      <c r="G41" s="27" t="s">
        <v>334</v>
      </c>
    </row>
    <row r="42" spans="1:7" ht="45">
      <c r="A42" s="52" t="s">
        <v>246</v>
      </c>
      <c r="B42" s="60" t="s">
        <v>247</v>
      </c>
      <c r="C42" s="87" t="s">
        <v>164</v>
      </c>
      <c r="D42" s="51">
        <v>2015</v>
      </c>
      <c r="E42" s="51">
        <v>119.30580999999999</v>
      </c>
      <c r="F42" s="103">
        <f t="shared" si="0"/>
        <v>-94.079116129032258</v>
      </c>
      <c r="G42" s="28" t="s">
        <v>181</v>
      </c>
    </row>
    <row r="43" spans="1:7" ht="30">
      <c r="A43" s="52" t="s">
        <v>248</v>
      </c>
      <c r="B43" s="60" t="s">
        <v>249</v>
      </c>
      <c r="C43" s="87" t="s">
        <v>164</v>
      </c>
      <c r="D43" s="51">
        <v>972</v>
      </c>
      <c r="E43" s="51">
        <v>156.3665</v>
      </c>
      <c r="F43" s="103">
        <f t="shared" si="0"/>
        <v>-83.912911522633749</v>
      </c>
      <c r="G43" s="27" t="s">
        <v>174</v>
      </c>
    </row>
    <row r="44" spans="1:7" ht="30">
      <c r="A44" s="52" t="s">
        <v>339</v>
      </c>
      <c r="B44" s="60" t="s">
        <v>340</v>
      </c>
      <c r="C44" s="87" t="s">
        <v>164</v>
      </c>
      <c r="D44" s="51"/>
      <c r="E44" s="51">
        <v>561.68088</v>
      </c>
      <c r="F44" s="103"/>
      <c r="G44" s="27" t="s">
        <v>174</v>
      </c>
    </row>
    <row r="45" spans="1:7" s="15" customFormat="1" ht="15">
      <c r="A45" s="57" t="s">
        <v>79</v>
      </c>
      <c r="B45" s="53" t="s">
        <v>80</v>
      </c>
      <c r="C45" s="87" t="s">
        <v>164</v>
      </c>
      <c r="D45" s="121">
        <f>D46+D78+D94</f>
        <v>367402.5</v>
      </c>
      <c r="E45" s="121">
        <f>E46+E78+E94</f>
        <v>255291.00834999999</v>
      </c>
      <c r="F45" s="103">
        <f t="shared" si="0"/>
        <v>-30.514624056722539</v>
      </c>
      <c r="G45" s="79"/>
    </row>
    <row r="46" spans="1:7" s="15" customFormat="1" ht="15">
      <c r="A46" s="57" t="s">
        <v>81</v>
      </c>
      <c r="B46" s="53" t="s">
        <v>250</v>
      </c>
      <c r="C46" s="87" t="s">
        <v>164</v>
      </c>
      <c r="D46" s="121">
        <f t="shared" ref="D46:E46" si="2">D47+D48+D49+D50+D51+D52+D55+D56+D57+D63</f>
        <v>274311.5</v>
      </c>
      <c r="E46" s="121">
        <f t="shared" si="2"/>
        <v>176006.43124000001</v>
      </c>
      <c r="F46" s="103">
        <f t="shared" si="0"/>
        <v>-35.837020598844731</v>
      </c>
      <c r="G46" s="79"/>
    </row>
    <row r="47" spans="1:7" ht="15">
      <c r="A47" s="52" t="s">
        <v>251</v>
      </c>
      <c r="B47" s="55" t="s">
        <v>252</v>
      </c>
      <c r="C47" s="87" t="s">
        <v>164</v>
      </c>
      <c r="D47" s="51">
        <v>85890</v>
      </c>
      <c r="E47" s="51">
        <v>70440.898239999995</v>
      </c>
      <c r="F47" s="103">
        <f t="shared" si="0"/>
        <v>-17.987078542321584</v>
      </c>
      <c r="G47" s="27" t="s">
        <v>174</v>
      </c>
    </row>
    <row r="48" spans="1:7" ht="15">
      <c r="A48" s="52" t="s">
        <v>253</v>
      </c>
      <c r="B48" s="55" t="s">
        <v>254</v>
      </c>
      <c r="C48" s="87" t="s">
        <v>164</v>
      </c>
      <c r="D48" s="51">
        <v>7344</v>
      </c>
      <c r="E48" s="51">
        <v>6043.7161500000002</v>
      </c>
      <c r="F48" s="103">
        <f t="shared" si="0"/>
        <v>-17.705390114379085</v>
      </c>
      <c r="G48" s="27" t="s">
        <v>175</v>
      </c>
    </row>
    <row r="49" spans="1:7" ht="30">
      <c r="A49" s="52" t="s">
        <v>255</v>
      </c>
      <c r="B49" s="62" t="s">
        <v>24</v>
      </c>
      <c r="C49" s="87" t="s">
        <v>164</v>
      </c>
      <c r="D49" s="51">
        <v>1288</v>
      </c>
      <c r="E49" s="51">
        <v>962.37987999999996</v>
      </c>
      <c r="F49" s="103">
        <f t="shared" si="0"/>
        <v>-25.281065217391301</v>
      </c>
      <c r="G49" s="29" t="s">
        <v>176</v>
      </c>
    </row>
    <row r="50" spans="1:7" ht="15">
      <c r="A50" s="52" t="s">
        <v>256</v>
      </c>
      <c r="B50" s="55" t="s">
        <v>88</v>
      </c>
      <c r="C50" s="87" t="s">
        <v>164</v>
      </c>
      <c r="D50" s="51">
        <v>9669</v>
      </c>
      <c r="E50" s="51">
        <v>12673.38459</v>
      </c>
      <c r="F50" s="103">
        <f t="shared" si="0"/>
        <v>31.07234036611851</v>
      </c>
      <c r="G50" s="27" t="s">
        <v>174</v>
      </c>
    </row>
    <row r="51" spans="1:7" ht="45">
      <c r="A51" s="52" t="s">
        <v>257</v>
      </c>
      <c r="B51" s="55" t="s">
        <v>258</v>
      </c>
      <c r="C51" s="87" t="s">
        <v>164</v>
      </c>
      <c r="D51" s="51">
        <v>1793</v>
      </c>
      <c r="E51" s="51">
        <v>1174.44344</v>
      </c>
      <c r="F51" s="103">
        <f t="shared" si="0"/>
        <v>-34.498413831567206</v>
      </c>
      <c r="G51" s="27" t="s">
        <v>174</v>
      </c>
    </row>
    <row r="52" spans="1:7" s="15" customFormat="1" ht="15">
      <c r="A52" s="52" t="s">
        <v>259</v>
      </c>
      <c r="B52" s="55" t="s">
        <v>260</v>
      </c>
      <c r="C52" s="87" t="s">
        <v>164</v>
      </c>
      <c r="D52" s="51">
        <f>D53+D54</f>
        <v>2379</v>
      </c>
      <c r="E52" s="51">
        <f>E53+E54</f>
        <v>1810.81528</v>
      </c>
      <c r="F52" s="103">
        <f t="shared" si="0"/>
        <v>-23.883342580916349</v>
      </c>
      <c r="G52" s="34"/>
    </row>
    <row r="53" spans="1:7" ht="30">
      <c r="A53" s="52" t="s">
        <v>93</v>
      </c>
      <c r="B53" s="55" t="s">
        <v>261</v>
      </c>
      <c r="C53" s="87" t="s">
        <v>164</v>
      </c>
      <c r="D53" s="51">
        <v>421</v>
      </c>
      <c r="E53" s="51">
        <v>692.37256000000002</v>
      </c>
      <c r="F53" s="103">
        <f t="shared" si="0"/>
        <v>64.459040380047497</v>
      </c>
      <c r="G53" s="30" t="s">
        <v>194</v>
      </c>
    </row>
    <row r="54" spans="1:7" ht="30">
      <c r="A54" s="52" t="s">
        <v>94</v>
      </c>
      <c r="B54" s="55" t="s">
        <v>262</v>
      </c>
      <c r="C54" s="87" t="s">
        <v>164</v>
      </c>
      <c r="D54" s="51">
        <v>1958</v>
      </c>
      <c r="E54" s="51">
        <v>1118.44272</v>
      </c>
      <c r="F54" s="103">
        <f t="shared" si="0"/>
        <v>-42.878308478038818</v>
      </c>
      <c r="G54" s="27" t="s">
        <v>182</v>
      </c>
    </row>
    <row r="55" spans="1:7" ht="15">
      <c r="A55" s="52" t="s">
        <v>263</v>
      </c>
      <c r="B55" s="55" t="s">
        <v>32</v>
      </c>
      <c r="C55" s="87" t="s">
        <v>164</v>
      </c>
      <c r="D55" s="51">
        <v>1228</v>
      </c>
      <c r="E55" s="51">
        <v>1075.72371</v>
      </c>
      <c r="F55" s="103">
        <f t="shared" si="0"/>
        <v>-12.400349348534206</v>
      </c>
      <c r="G55" s="27" t="s">
        <v>174</v>
      </c>
    </row>
    <row r="56" spans="1:7" ht="15">
      <c r="A56" s="52" t="s">
        <v>264</v>
      </c>
      <c r="B56" s="55" t="s">
        <v>265</v>
      </c>
      <c r="C56" s="87" t="s">
        <v>164</v>
      </c>
      <c r="D56" s="51">
        <v>337</v>
      </c>
      <c r="E56" s="51">
        <v>387.73556000000002</v>
      </c>
      <c r="F56" s="103">
        <f t="shared" si="0"/>
        <v>15.055062314540052</v>
      </c>
      <c r="G56" s="27" t="s">
        <v>174</v>
      </c>
    </row>
    <row r="57" spans="1:7" s="15" customFormat="1" ht="15">
      <c r="A57" s="52" t="s">
        <v>266</v>
      </c>
      <c r="B57" s="55" t="s">
        <v>267</v>
      </c>
      <c r="C57" s="87" t="s">
        <v>164</v>
      </c>
      <c r="D57" s="51">
        <f t="shared" ref="D57:E57" si="3">D58+D59+D60+D61+D62</f>
        <v>152952</v>
      </c>
      <c r="E57" s="51">
        <f t="shared" si="3"/>
        <v>70642.478499999997</v>
      </c>
      <c r="F57" s="103">
        <f t="shared" si="0"/>
        <v>-53.813955685443801</v>
      </c>
      <c r="G57" s="27"/>
    </row>
    <row r="58" spans="1:7" ht="15">
      <c r="A58" s="52" t="s">
        <v>101</v>
      </c>
      <c r="B58" s="55" t="s">
        <v>102</v>
      </c>
      <c r="C58" s="87" t="s">
        <v>164</v>
      </c>
      <c r="D58" s="51">
        <v>137858</v>
      </c>
      <c r="E58" s="51">
        <v>58863.006000000001</v>
      </c>
      <c r="F58" s="103">
        <f t="shared" si="0"/>
        <v>-57.301711906454464</v>
      </c>
      <c r="G58" s="27" t="s">
        <v>174</v>
      </c>
    </row>
    <row r="59" spans="1:7" ht="15">
      <c r="A59" s="52" t="s">
        <v>103</v>
      </c>
      <c r="B59" s="55" t="s">
        <v>104</v>
      </c>
      <c r="C59" s="87" t="s">
        <v>164</v>
      </c>
      <c r="D59" s="51">
        <v>54</v>
      </c>
      <c r="E59" s="51">
        <v>35.121000000000002</v>
      </c>
      <c r="F59" s="103">
        <f t="shared" si="0"/>
        <v>-34.961111111111109</v>
      </c>
      <c r="G59" s="27" t="s">
        <v>174</v>
      </c>
    </row>
    <row r="60" spans="1:7" ht="15">
      <c r="A60" s="52" t="s">
        <v>105</v>
      </c>
      <c r="B60" s="55" t="s">
        <v>106</v>
      </c>
      <c r="C60" s="87" t="s">
        <v>164</v>
      </c>
      <c r="D60" s="51">
        <v>921</v>
      </c>
      <c r="E60" s="51">
        <v>1721.0809999999999</v>
      </c>
      <c r="F60" s="103">
        <f t="shared" si="0"/>
        <v>86.870901194353934</v>
      </c>
      <c r="G60" s="27" t="s">
        <v>324</v>
      </c>
    </row>
    <row r="61" spans="1:7" ht="15">
      <c r="A61" s="52" t="s">
        <v>107</v>
      </c>
      <c r="B61" s="55" t="s">
        <v>108</v>
      </c>
      <c r="C61" s="87" t="s">
        <v>164</v>
      </c>
      <c r="D61" s="51">
        <v>14070</v>
      </c>
      <c r="E61" s="51">
        <v>10023.270500000001</v>
      </c>
      <c r="F61" s="103">
        <f t="shared" si="0"/>
        <v>-28.761403695806678</v>
      </c>
      <c r="G61" s="27" t="s">
        <v>174</v>
      </c>
    </row>
    <row r="62" spans="1:7" ht="48" customHeight="1">
      <c r="A62" s="52" t="s">
        <v>109</v>
      </c>
      <c r="B62" s="55" t="s">
        <v>110</v>
      </c>
      <c r="C62" s="87" t="s">
        <v>164</v>
      </c>
      <c r="D62" s="51">
        <v>49</v>
      </c>
      <c r="E62" s="51">
        <v>0</v>
      </c>
      <c r="F62" s="103">
        <f t="shared" si="0"/>
        <v>-100</v>
      </c>
      <c r="G62" s="31" t="s">
        <v>183</v>
      </c>
    </row>
    <row r="63" spans="1:7" s="15" customFormat="1" ht="15">
      <c r="A63" s="63" t="s">
        <v>268</v>
      </c>
      <c r="B63" s="53" t="s">
        <v>269</v>
      </c>
      <c r="C63" s="87" t="s">
        <v>164</v>
      </c>
      <c r="D63" s="121">
        <f>D64+D65+D66+D67+D68+D69+D70+D71+D72+D73+D74+D75</f>
        <v>11431.5</v>
      </c>
      <c r="E63" s="121">
        <f>E64+E65+E66+E67+E68+E69+E70+E71+E72+E73+E74+E75++E76+E77</f>
        <v>10794.855889999999</v>
      </c>
      <c r="F63" s="103">
        <f t="shared" si="0"/>
        <v>-5.5692088527315065</v>
      </c>
      <c r="G63" s="32"/>
    </row>
    <row r="64" spans="1:7" ht="15">
      <c r="A64" s="64" t="s">
        <v>270</v>
      </c>
      <c r="B64" s="55" t="s">
        <v>271</v>
      </c>
      <c r="C64" s="87" t="s">
        <v>164</v>
      </c>
      <c r="D64" s="51">
        <v>4539</v>
      </c>
      <c r="E64" s="51">
        <v>3707.4731899999997</v>
      </c>
      <c r="F64" s="103">
        <f t="shared" si="0"/>
        <v>-18.319603657193213</v>
      </c>
      <c r="G64" s="27" t="s">
        <v>174</v>
      </c>
    </row>
    <row r="65" spans="1:8" ht="15">
      <c r="A65" s="64" t="s">
        <v>272</v>
      </c>
      <c r="B65" s="55" t="s">
        <v>68</v>
      </c>
      <c r="C65" s="87" t="s">
        <v>164</v>
      </c>
      <c r="D65" s="51">
        <v>177.3</v>
      </c>
      <c r="E65" s="51">
        <v>803.00126</v>
      </c>
      <c r="F65" s="103">
        <f t="shared" si="0"/>
        <v>352.90539199097577</v>
      </c>
      <c r="G65" s="27" t="s">
        <v>324</v>
      </c>
    </row>
    <row r="66" spans="1:8" ht="15">
      <c r="A66" s="64" t="s">
        <v>273</v>
      </c>
      <c r="B66" s="59" t="s">
        <v>274</v>
      </c>
      <c r="C66" s="87" t="s">
        <v>164</v>
      </c>
      <c r="D66" s="51">
        <v>159</v>
      </c>
      <c r="E66" s="51">
        <v>144.7371</v>
      </c>
      <c r="F66" s="103">
        <f t="shared" si="0"/>
        <v>-8.9703773584905662</v>
      </c>
      <c r="G66" s="27" t="s">
        <v>174</v>
      </c>
    </row>
    <row r="67" spans="1:8" ht="30">
      <c r="A67" s="64" t="s">
        <v>275</v>
      </c>
      <c r="B67" s="55" t="s">
        <v>276</v>
      </c>
      <c r="C67" s="87" t="s">
        <v>164</v>
      </c>
      <c r="D67" s="51">
        <v>1057</v>
      </c>
      <c r="E67" s="51">
        <v>1219.2496799999999</v>
      </c>
      <c r="F67" s="103">
        <f t="shared" si="0"/>
        <v>15.350017029328285</v>
      </c>
      <c r="G67" s="27" t="s">
        <v>174</v>
      </c>
    </row>
    <row r="68" spans="1:8" ht="15">
      <c r="A68" s="64" t="s">
        <v>277</v>
      </c>
      <c r="B68" s="55" t="s">
        <v>58</v>
      </c>
      <c r="C68" s="87" t="s">
        <v>164</v>
      </c>
      <c r="D68" s="51">
        <v>321</v>
      </c>
      <c r="E68" s="51">
        <v>31.491</v>
      </c>
      <c r="F68" s="103">
        <f t="shared" si="0"/>
        <v>-90.189719626168227</v>
      </c>
      <c r="G68" s="27" t="s">
        <v>324</v>
      </c>
    </row>
    <row r="69" spans="1:8" ht="15">
      <c r="A69" s="64" t="s">
        <v>278</v>
      </c>
      <c r="B69" s="55" t="s">
        <v>124</v>
      </c>
      <c r="C69" s="87" t="s">
        <v>164</v>
      </c>
      <c r="D69" s="51">
        <v>1452</v>
      </c>
      <c r="E69" s="51">
        <v>2136.9800399999999</v>
      </c>
      <c r="F69" s="103">
        <f t="shared" si="0"/>
        <v>47.174933884297531</v>
      </c>
      <c r="G69" s="27" t="s">
        <v>174</v>
      </c>
    </row>
    <row r="70" spans="1:8" ht="15">
      <c r="A70" s="64" t="s">
        <v>279</v>
      </c>
      <c r="B70" s="55" t="s">
        <v>126</v>
      </c>
      <c r="C70" s="87" t="s">
        <v>164</v>
      </c>
      <c r="D70" s="51">
        <v>581</v>
      </c>
      <c r="E70" s="51">
        <v>11.618</v>
      </c>
      <c r="F70" s="103">
        <f t="shared" si="0"/>
        <v>-98.000344234079179</v>
      </c>
      <c r="G70" s="27" t="s">
        <v>185</v>
      </c>
    </row>
    <row r="71" spans="1:8" ht="15">
      <c r="A71" s="64" t="s">
        <v>128</v>
      </c>
      <c r="B71" s="55" t="s">
        <v>36</v>
      </c>
      <c r="C71" s="87" t="s">
        <v>164</v>
      </c>
      <c r="D71" s="51">
        <v>509</v>
      </c>
      <c r="E71" s="51">
        <v>280.43601999999998</v>
      </c>
      <c r="F71" s="103">
        <f t="shared" si="0"/>
        <v>-44.904514734774068</v>
      </c>
      <c r="G71" s="27" t="s">
        <v>174</v>
      </c>
    </row>
    <row r="72" spans="1:8" ht="15">
      <c r="A72" s="64" t="s">
        <v>130</v>
      </c>
      <c r="B72" s="55" t="s">
        <v>280</v>
      </c>
      <c r="C72" s="87" t="s">
        <v>164</v>
      </c>
      <c r="D72" s="51">
        <v>31</v>
      </c>
      <c r="E72" s="51"/>
      <c r="F72" s="103">
        <f t="shared" si="0"/>
        <v>-100</v>
      </c>
      <c r="G72" s="27" t="s">
        <v>186</v>
      </c>
    </row>
    <row r="73" spans="1:8" ht="30">
      <c r="A73" s="64" t="s">
        <v>132</v>
      </c>
      <c r="B73" s="55" t="s">
        <v>131</v>
      </c>
      <c r="C73" s="87" t="s">
        <v>164</v>
      </c>
      <c r="D73" s="51">
        <v>1962</v>
      </c>
      <c r="E73" s="51">
        <v>55.522019999999998</v>
      </c>
      <c r="F73" s="103">
        <f t="shared" ref="F73:F100" si="4">E73/D73*100-100</f>
        <v>-97.170131498470951</v>
      </c>
      <c r="G73" s="27" t="str">
        <f>'Отчет по исп. ТС 10 мес. ВОДА'!G80</f>
        <v xml:space="preserve">Изменение условий обслуживания, экономия за счет льготных тарифов банка </v>
      </c>
    </row>
    <row r="74" spans="1:8" ht="30">
      <c r="A74" s="64" t="s">
        <v>133</v>
      </c>
      <c r="B74" s="61" t="s">
        <v>335</v>
      </c>
      <c r="C74" s="87" t="s">
        <v>164</v>
      </c>
      <c r="D74" s="51">
        <v>111</v>
      </c>
      <c r="E74" s="51">
        <v>1328.6424999999999</v>
      </c>
      <c r="F74" s="103">
        <f t="shared" si="4"/>
        <v>1096.9752252252251</v>
      </c>
      <c r="G74" s="32" t="s">
        <v>190</v>
      </c>
    </row>
    <row r="75" spans="1:8" ht="15">
      <c r="A75" s="64" t="s">
        <v>281</v>
      </c>
      <c r="B75" s="59" t="s">
        <v>282</v>
      </c>
      <c r="C75" s="87" t="s">
        <v>164</v>
      </c>
      <c r="D75" s="51">
        <v>532.20000000000005</v>
      </c>
      <c r="E75" s="51">
        <v>741.65599999999995</v>
      </c>
      <c r="F75" s="103">
        <f t="shared" si="4"/>
        <v>39.356632844795172</v>
      </c>
      <c r="G75" s="27" t="s">
        <v>174</v>
      </c>
    </row>
    <row r="76" spans="1:8" ht="15">
      <c r="A76" s="64" t="s">
        <v>341</v>
      </c>
      <c r="B76" s="61" t="s">
        <v>342</v>
      </c>
      <c r="C76" s="87" t="s">
        <v>164</v>
      </c>
      <c r="D76" s="51"/>
      <c r="E76" s="51">
        <v>334.04908</v>
      </c>
      <c r="F76" s="103"/>
      <c r="G76" s="27"/>
    </row>
    <row r="77" spans="1:8" ht="15">
      <c r="A77" s="64" t="s">
        <v>362</v>
      </c>
      <c r="B77" s="61" t="s">
        <v>343</v>
      </c>
      <c r="C77" s="87" t="s">
        <v>164</v>
      </c>
      <c r="D77" s="51"/>
      <c r="E77" s="51"/>
      <c r="F77" s="103"/>
      <c r="G77" s="28" t="s">
        <v>355</v>
      </c>
    </row>
    <row r="78" spans="1:8" s="15" customFormat="1" ht="28.5">
      <c r="A78" s="65" t="s">
        <v>135</v>
      </c>
      <c r="B78" s="66" t="s">
        <v>283</v>
      </c>
      <c r="C78" s="87" t="s">
        <v>164</v>
      </c>
      <c r="D78" s="121">
        <f t="shared" ref="D78" si="5">D79+D80</f>
        <v>93091</v>
      </c>
      <c r="E78" s="121">
        <f>E79+E80</f>
        <v>78483.178410000008</v>
      </c>
      <c r="F78" s="103">
        <f t="shared" si="4"/>
        <v>-15.691980524433063</v>
      </c>
      <c r="G78" s="79"/>
      <c r="H78" s="112">
        <f>E78-77954.99</f>
        <v>528.18841000000248</v>
      </c>
    </row>
    <row r="79" spans="1:8" ht="15">
      <c r="A79" s="67" t="s">
        <v>284</v>
      </c>
      <c r="B79" s="68" t="s">
        <v>88</v>
      </c>
      <c r="C79" s="87" t="s">
        <v>164</v>
      </c>
      <c r="D79" s="51">
        <v>3732</v>
      </c>
      <c r="E79" s="51">
        <v>2818.1704100000002</v>
      </c>
      <c r="F79" s="103">
        <f t="shared" si="4"/>
        <v>-24.486323419078232</v>
      </c>
      <c r="G79" s="27" t="s">
        <v>174</v>
      </c>
    </row>
    <row r="80" spans="1:8" s="15" customFormat="1" ht="15">
      <c r="A80" s="69" t="s">
        <v>138</v>
      </c>
      <c r="B80" s="70" t="s">
        <v>285</v>
      </c>
      <c r="C80" s="87" t="s">
        <v>164</v>
      </c>
      <c r="D80" s="121">
        <f>D81+D85+D86+D87+D88+D89+D90+D91+D92</f>
        <v>89359</v>
      </c>
      <c r="E80" s="121">
        <f>E81+E85+E86+E87+E88+E89+E90+E91+E92+E93</f>
        <v>75665.008000000002</v>
      </c>
      <c r="F80" s="103">
        <f t="shared" si="4"/>
        <v>-15.324692532369426</v>
      </c>
      <c r="G80" s="34"/>
    </row>
    <row r="81" spans="1:7" ht="15">
      <c r="A81" s="67" t="s">
        <v>139</v>
      </c>
      <c r="B81" s="71" t="s">
        <v>260</v>
      </c>
      <c r="C81" s="87" t="s">
        <v>164</v>
      </c>
      <c r="D81" s="51">
        <f>D82+D83</f>
        <v>205</v>
      </c>
      <c r="E81" s="51">
        <f>E82+E83+E84</f>
        <v>744.64814999999999</v>
      </c>
      <c r="F81" s="103">
        <f t="shared" si="4"/>
        <v>263.24299999999999</v>
      </c>
      <c r="G81" s="34"/>
    </row>
    <row r="82" spans="1:7" s="4" customFormat="1">
      <c r="A82" s="93" t="s">
        <v>141</v>
      </c>
      <c r="B82" s="102" t="s">
        <v>142</v>
      </c>
      <c r="C82" s="87" t="s">
        <v>164</v>
      </c>
      <c r="D82" s="51">
        <v>36</v>
      </c>
      <c r="E82" s="51">
        <v>477.17926</v>
      </c>
      <c r="F82" s="103">
        <f t="shared" si="4"/>
        <v>1225.4979444444443</v>
      </c>
      <c r="G82" s="139" t="s">
        <v>187</v>
      </c>
    </row>
    <row r="83" spans="1:7" s="4" customFormat="1">
      <c r="A83" s="93" t="s">
        <v>143</v>
      </c>
      <c r="B83" s="102" t="s">
        <v>144</v>
      </c>
      <c r="C83" s="87" t="s">
        <v>164</v>
      </c>
      <c r="D83" s="51">
        <v>169</v>
      </c>
      <c r="E83" s="51">
        <v>260.67389000000003</v>
      </c>
      <c r="F83" s="103">
        <f t="shared" si="4"/>
        <v>54.244905325443796</v>
      </c>
      <c r="G83" s="139"/>
    </row>
    <row r="84" spans="1:7" s="4" customFormat="1">
      <c r="A84" s="93"/>
      <c r="B84" s="102" t="s">
        <v>356</v>
      </c>
      <c r="C84" s="87" t="s">
        <v>164</v>
      </c>
      <c r="D84" s="51"/>
      <c r="E84" s="51">
        <v>6.7949999999999999</v>
      </c>
      <c r="F84" s="103"/>
      <c r="G84" s="114"/>
    </row>
    <row r="85" spans="1:7" ht="15">
      <c r="A85" s="67" t="s">
        <v>145</v>
      </c>
      <c r="B85" s="71" t="s">
        <v>124</v>
      </c>
      <c r="C85" s="87" t="s">
        <v>164</v>
      </c>
      <c r="D85" s="51">
        <v>1048</v>
      </c>
      <c r="E85" s="51">
        <v>813.11006999999995</v>
      </c>
      <c r="F85" s="103">
        <f t="shared" si="4"/>
        <v>-22.413161259541994</v>
      </c>
      <c r="G85" s="27" t="s">
        <v>174</v>
      </c>
    </row>
    <row r="86" spans="1:7" ht="30">
      <c r="A86" s="67" t="s">
        <v>146</v>
      </c>
      <c r="B86" s="71" t="s">
        <v>286</v>
      </c>
      <c r="C86" s="87" t="s">
        <v>164</v>
      </c>
      <c r="D86" s="51">
        <v>165</v>
      </c>
      <c r="E86" s="51">
        <v>394.61901999999998</v>
      </c>
      <c r="F86" s="103">
        <f t="shared" si="4"/>
        <v>139.16304242424241</v>
      </c>
      <c r="G86" s="30" t="s">
        <v>193</v>
      </c>
    </row>
    <row r="87" spans="1:7" ht="45">
      <c r="A87" s="67" t="s">
        <v>147</v>
      </c>
      <c r="B87" s="68" t="s">
        <v>258</v>
      </c>
      <c r="C87" s="87" t="s">
        <v>164</v>
      </c>
      <c r="D87" s="51">
        <v>165</v>
      </c>
      <c r="E87" s="51">
        <v>413.31297999999998</v>
      </c>
      <c r="F87" s="103">
        <f t="shared" si="4"/>
        <v>150.49271515151514</v>
      </c>
      <c r="G87" s="34" t="s">
        <v>189</v>
      </c>
    </row>
    <row r="88" spans="1:7" ht="15">
      <c r="A88" s="67" t="s">
        <v>148</v>
      </c>
      <c r="B88" s="71" t="s">
        <v>68</v>
      </c>
      <c r="C88" s="87" t="s">
        <v>164</v>
      </c>
      <c r="D88" s="51">
        <v>639</v>
      </c>
      <c r="E88" s="51">
        <v>794.62112999999999</v>
      </c>
      <c r="F88" s="103">
        <f t="shared" si="4"/>
        <v>24.353854460093899</v>
      </c>
      <c r="G88" s="27" t="s">
        <v>185</v>
      </c>
    </row>
    <row r="89" spans="1:7" ht="30">
      <c r="A89" s="67" t="s">
        <v>149</v>
      </c>
      <c r="B89" s="71" t="s">
        <v>32</v>
      </c>
      <c r="C89" s="87" t="s">
        <v>164</v>
      </c>
      <c r="D89" s="51">
        <v>172</v>
      </c>
      <c r="E89" s="51">
        <v>695.32007999999996</v>
      </c>
      <c r="F89" s="103">
        <f t="shared" si="4"/>
        <v>304.25586046511626</v>
      </c>
      <c r="G89" s="30" t="s">
        <v>192</v>
      </c>
    </row>
    <row r="90" spans="1:7" ht="15">
      <c r="A90" s="67" t="s">
        <v>151</v>
      </c>
      <c r="B90" s="71" t="s">
        <v>58</v>
      </c>
      <c r="C90" s="87" t="s">
        <v>164</v>
      </c>
      <c r="D90" s="51">
        <v>5831</v>
      </c>
      <c r="E90" s="51">
        <v>3467.509</v>
      </c>
      <c r="F90" s="103">
        <f t="shared" si="4"/>
        <v>-40.533201852169441</v>
      </c>
      <c r="G90" s="27" t="s">
        <v>191</v>
      </c>
    </row>
    <row r="91" spans="1:7" ht="30">
      <c r="A91" s="67" t="s">
        <v>152</v>
      </c>
      <c r="B91" s="71" t="s">
        <v>287</v>
      </c>
      <c r="C91" s="87" t="s">
        <v>164</v>
      </c>
      <c r="D91" s="51">
        <v>63</v>
      </c>
      <c r="E91" s="51">
        <v>261.23214999999999</v>
      </c>
      <c r="F91" s="103">
        <f t="shared" si="4"/>
        <v>314.65420634920633</v>
      </c>
      <c r="G91" s="30" t="s">
        <v>188</v>
      </c>
    </row>
    <row r="92" spans="1:7" ht="60">
      <c r="A92" s="67" t="s">
        <v>288</v>
      </c>
      <c r="B92" s="72" t="s">
        <v>329</v>
      </c>
      <c r="C92" s="87" t="s">
        <v>164</v>
      </c>
      <c r="D92" s="51">
        <v>81071</v>
      </c>
      <c r="E92" s="51">
        <v>67559.241500000004</v>
      </c>
      <c r="F92" s="103">
        <f t="shared" si="4"/>
        <v>-16.666574360745514</v>
      </c>
      <c r="G92" s="27" t="s">
        <v>195</v>
      </c>
    </row>
    <row r="93" spans="1:7" ht="15">
      <c r="A93" s="67" t="s">
        <v>363</v>
      </c>
      <c r="B93" s="72" t="s">
        <v>205</v>
      </c>
      <c r="C93" s="87" t="s">
        <v>164</v>
      </c>
      <c r="D93" s="51"/>
      <c r="E93" s="51">
        <v>521.39391999999998</v>
      </c>
      <c r="F93" s="103"/>
      <c r="G93" s="27" t="s">
        <v>364</v>
      </c>
    </row>
    <row r="94" spans="1:7" s="15" customFormat="1" ht="30">
      <c r="A94" s="119" t="s">
        <v>289</v>
      </c>
      <c r="B94" s="73" t="s">
        <v>290</v>
      </c>
      <c r="C94" s="87" t="s">
        <v>164</v>
      </c>
      <c r="D94" s="121">
        <v>0</v>
      </c>
      <c r="E94" s="121">
        <v>801.39869999999996</v>
      </c>
      <c r="F94" s="103"/>
      <c r="G94" s="28" t="str">
        <f>'Отчет по исп. ТС 10 мес. ВОДА'!G101</f>
        <v>Фактические выплаты вознаграждения по бюджетному кредитованию по Гос. Программе "Нурлы Жол"</v>
      </c>
    </row>
    <row r="95" spans="1:7" s="15" customFormat="1" ht="28.5">
      <c r="A95" s="119" t="s">
        <v>153</v>
      </c>
      <c r="B95" s="120" t="s">
        <v>291</v>
      </c>
      <c r="C95" s="87" t="s">
        <v>164</v>
      </c>
      <c r="D95" s="121">
        <f>D45+D7</f>
        <v>2752346.6563524082</v>
      </c>
      <c r="E95" s="121">
        <f>E45+E7</f>
        <v>2153380.4837099998</v>
      </c>
      <c r="F95" s="103">
        <f t="shared" si="4"/>
        <v>-21.762017922415268</v>
      </c>
      <c r="G95" s="79"/>
    </row>
    <row r="96" spans="1:7" s="15" customFormat="1" ht="15">
      <c r="A96" s="119" t="s">
        <v>292</v>
      </c>
      <c r="B96" s="74" t="s">
        <v>293</v>
      </c>
      <c r="C96" s="87" t="s">
        <v>164</v>
      </c>
      <c r="D96" s="121"/>
      <c r="E96" s="121">
        <f>E97-E95</f>
        <v>156949.51629000017</v>
      </c>
      <c r="F96" s="103"/>
      <c r="G96" s="79"/>
    </row>
    <row r="97" spans="1:7" s="15" customFormat="1" ht="15">
      <c r="A97" s="119" t="s">
        <v>294</v>
      </c>
      <c r="B97" s="120" t="s">
        <v>160</v>
      </c>
      <c r="C97" s="87" t="s">
        <v>164</v>
      </c>
      <c r="D97" s="121">
        <f t="shared" ref="D97" si="6">D95+D96</f>
        <v>2752346.6563524082</v>
      </c>
      <c r="E97" s="121">
        <f>E99</f>
        <v>2310330</v>
      </c>
      <c r="F97" s="103">
        <f t="shared" si="4"/>
        <v>-16.059628801925626</v>
      </c>
      <c r="G97" s="79"/>
    </row>
    <row r="98" spans="1:7" s="15" customFormat="1" ht="15">
      <c r="A98" s="144" t="s">
        <v>295</v>
      </c>
      <c r="B98" s="145" t="s">
        <v>162</v>
      </c>
      <c r="C98" s="50" t="s">
        <v>296</v>
      </c>
      <c r="D98" s="51">
        <v>20907</v>
      </c>
      <c r="E98" s="51">
        <v>17307</v>
      </c>
      <c r="F98" s="103">
        <f t="shared" si="4"/>
        <v>-17.219113215669395</v>
      </c>
      <c r="G98" s="35" t="s">
        <v>336</v>
      </c>
    </row>
    <row r="99" spans="1:7" s="17" customFormat="1" ht="15">
      <c r="A99" s="144"/>
      <c r="B99" s="145"/>
      <c r="C99" s="87" t="s">
        <v>164</v>
      </c>
      <c r="D99" s="121">
        <f>D97</f>
        <v>2752346.6563524082</v>
      </c>
      <c r="E99" s="121">
        <v>2310330</v>
      </c>
      <c r="F99" s="103">
        <f t="shared" si="4"/>
        <v>-16.059628801925626</v>
      </c>
      <c r="G99" s="80"/>
    </row>
    <row r="100" spans="1:7" ht="15">
      <c r="A100" s="119" t="s">
        <v>297</v>
      </c>
      <c r="B100" s="120" t="s">
        <v>166</v>
      </c>
      <c r="C100" s="50" t="s">
        <v>298</v>
      </c>
      <c r="D100" s="113">
        <f>D97/D98</f>
        <v>131.6471352347256</v>
      </c>
      <c r="E100" s="113">
        <f t="shared" ref="E100" si="7">E97/E98</f>
        <v>133.49107297625238</v>
      </c>
      <c r="F100" s="103">
        <f t="shared" si="4"/>
        <v>1.4006668190986886</v>
      </c>
      <c r="G100" s="80"/>
    </row>
    <row r="101" spans="1:7" ht="15">
      <c r="A101" s="75"/>
      <c r="B101" s="76"/>
      <c r="C101" s="77"/>
      <c r="D101" s="78"/>
      <c r="E101" s="78"/>
      <c r="F101" s="78"/>
    </row>
    <row r="102" spans="1:7" ht="21.75" customHeight="1">
      <c r="A102" s="16"/>
      <c r="B102" s="104"/>
      <c r="C102" s="126"/>
      <c r="D102" s="126"/>
      <c r="E102" s="126"/>
      <c r="F102" s="126"/>
      <c r="G102" s="16"/>
    </row>
    <row r="103" spans="1:7" ht="23.25" customHeight="1">
      <c r="A103" s="16"/>
      <c r="B103" s="105"/>
      <c r="C103" s="127"/>
      <c r="D103" s="127"/>
      <c r="E103" s="127"/>
      <c r="F103" s="127"/>
      <c r="G103" s="16"/>
    </row>
    <row r="104" spans="1:7" ht="22.5" customHeight="1">
      <c r="A104" s="16"/>
      <c r="B104" s="106"/>
      <c r="C104" s="128"/>
      <c r="D104" s="128"/>
      <c r="E104" s="128"/>
      <c r="F104" s="128"/>
      <c r="G104" s="16"/>
    </row>
    <row r="105" spans="1:7" ht="22.5" customHeight="1">
      <c r="A105" s="16"/>
      <c r="B105" s="107"/>
      <c r="C105" s="129"/>
      <c r="D105" s="129"/>
      <c r="E105" s="129"/>
      <c r="F105" s="129"/>
      <c r="G105" s="16"/>
    </row>
    <row r="106" spans="1:7" ht="21" customHeight="1">
      <c r="A106" s="16"/>
      <c r="B106" s="107"/>
      <c r="C106" s="128"/>
      <c r="D106" s="128"/>
      <c r="E106" s="128"/>
      <c r="F106" s="128"/>
      <c r="G106" s="16"/>
    </row>
    <row r="107" spans="1:7" ht="20.25" customHeight="1">
      <c r="A107" s="16"/>
      <c r="B107" s="107"/>
      <c r="C107" s="125"/>
      <c r="D107" s="125"/>
      <c r="E107" s="125"/>
      <c r="F107" s="125"/>
      <c r="G107" s="16"/>
    </row>
    <row r="108" spans="1:7" ht="18.75">
      <c r="A108" s="16"/>
      <c r="B108" s="108"/>
      <c r="C108" s="109"/>
      <c r="D108" s="118"/>
      <c r="E108" s="118"/>
      <c r="F108" s="110"/>
      <c r="G108" s="16"/>
    </row>
    <row r="109" spans="1:7" ht="18.75">
      <c r="A109" s="16"/>
      <c r="B109" s="108"/>
      <c r="C109" s="109"/>
      <c r="D109" s="118"/>
      <c r="E109" s="118"/>
      <c r="F109" s="110"/>
      <c r="G109" s="16"/>
    </row>
    <row r="110" spans="1:7" ht="18.75">
      <c r="A110" s="16"/>
      <c r="B110" s="107"/>
      <c r="C110" s="109"/>
      <c r="D110" s="118"/>
      <c r="E110" s="118"/>
      <c r="F110" s="110"/>
      <c r="G110" s="16"/>
    </row>
    <row r="111" spans="1:7" ht="18.75">
      <c r="A111" s="16"/>
      <c r="B111" s="107"/>
      <c r="C111" s="109"/>
      <c r="D111" s="118"/>
      <c r="E111" s="118"/>
      <c r="F111" s="110"/>
      <c r="G111" s="16"/>
    </row>
  </sheetData>
  <mergeCells count="19">
    <mergeCell ref="A1:G1"/>
    <mergeCell ref="A2:G2"/>
    <mergeCell ref="A3:G3"/>
    <mergeCell ref="G82:G83"/>
    <mergeCell ref="D5:D6"/>
    <mergeCell ref="E5:E6"/>
    <mergeCell ref="F5:F6"/>
    <mergeCell ref="G5:G6"/>
    <mergeCell ref="C5:C6"/>
    <mergeCell ref="C102:F102"/>
    <mergeCell ref="A98:A99"/>
    <mergeCell ref="B98:B99"/>
    <mergeCell ref="A5:A6"/>
    <mergeCell ref="B5:B6"/>
    <mergeCell ref="C107:F107"/>
    <mergeCell ref="C103:F103"/>
    <mergeCell ref="C104:F104"/>
    <mergeCell ref="C105:F105"/>
    <mergeCell ref="C106:F106"/>
  </mergeCells>
  <pageMargins left="0.9055118110236221" right="0.51181102362204722" top="0.35433070866141736" bottom="0.15748031496062992" header="0.31496062992125984" footer="0.31496062992125984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по исп. ТС 10 мес. ВОДА</vt:lpstr>
      <vt:lpstr>Отчет по исп. ТС 10 мес. КАН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2019-12-13T09:24:18Z</dcterms:modified>
</cp:coreProperties>
</file>